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955" windowWidth="12345" windowHeight="6885" activeTab="0"/>
  </bookViews>
  <sheets>
    <sheet name="ПРИЛОЖЕНИЕ РКМ" sheetId="1" r:id="rId1"/>
    <sheet name="Коррекционные школы" sheetId="2" r:id="rId2"/>
    <sheet name="свод" sheetId="3" r:id="rId3"/>
  </sheets>
  <externalReferences>
    <externalReference r:id="rId6"/>
  </externalReferences>
  <definedNames>
    <definedName name="_xlnm.Print_Titles" localSheetId="0">'ПРИЛОЖЕНИЕ РКМ'!$6:$6</definedName>
  </definedNames>
  <calcPr fullCalcOnLoad="1"/>
</workbook>
</file>

<file path=xl/comments1.xml><?xml version="1.0" encoding="utf-8"?>
<comments xmlns="http://schemas.openxmlformats.org/spreadsheetml/2006/main">
  <authors>
    <author>Сидорова Марина</author>
  </authors>
  <commentList>
    <comment ref="D15" authorId="0">
      <text>
        <r>
          <rPr>
            <b/>
            <sz val="9"/>
            <rFont val="Tahoma"/>
            <family val="2"/>
          </rPr>
          <t>Сидорова Марина:</t>
        </r>
        <r>
          <rPr>
            <sz val="9"/>
            <rFont val="Tahoma"/>
            <family val="2"/>
          </rPr>
          <t xml:space="preserve">
было
д. В.Бодья</t>
        </r>
      </text>
    </comment>
    <comment ref="D16" authorId="0">
      <text>
        <r>
          <rPr>
            <b/>
            <sz val="9"/>
            <rFont val="Tahoma"/>
            <family val="2"/>
          </rPr>
          <t>Сидорова Марина:</t>
        </r>
        <r>
          <rPr>
            <sz val="9"/>
            <rFont val="Tahoma"/>
            <family val="2"/>
          </rPr>
          <t xml:space="preserve">
было д.</t>
        </r>
      </text>
    </comment>
  </commentList>
</comments>
</file>

<file path=xl/sharedStrings.xml><?xml version="1.0" encoding="utf-8"?>
<sst xmlns="http://schemas.openxmlformats.org/spreadsheetml/2006/main" count="2722" uniqueCount="746">
  <si>
    <t>16.06.по графику кровля 100%,окна 90%.Отставание 46 дней</t>
  </si>
  <si>
    <t>16.06.по графику кровля 100%,окна 60%.Отставание 30дней</t>
  </si>
  <si>
    <t>16.06. по графику окна 100%,сан.узлы 100%.Отставание 45 дней</t>
  </si>
  <si>
    <t>16.06.по графику кровля 75%,вн.сети 80%.Отставание 30дней</t>
  </si>
  <si>
    <t>16.06.по графику вх.группа 52%, двери 52%, вн.сети 60%. Отставание 45 дней</t>
  </si>
  <si>
    <t>16.06.по графику кровля 100%, окна 50%, вн.сети и с/у - 25%.Отставание 46 дней</t>
  </si>
  <si>
    <t>16.06.по графику кровля и вх.группа100%, Отставание 45 дней</t>
  </si>
  <si>
    <t>16.06.по графику вх.группа100%, Отставание 30 дней</t>
  </si>
  <si>
    <t>16.06.по графику кровля 20%. Отставание 16 дней</t>
  </si>
  <si>
    <t>16.06.по графику кровля 65%.Отставание 30 дней</t>
  </si>
  <si>
    <t>16.06.по графику кровля 50%, вх.группа 15%,двери 40%.Отставание 31 день</t>
  </si>
  <si>
    <t>№
п/п</t>
  </si>
  <si>
    <t xml:space="preserve">Адрес школы
(населенный пункт, улица, дом) </t>
  </si>
  <si>
    <t>В С Е Г О:</t>
  </si>
  <si>
    <t>Агрызский</t>
  </si>
  <si>
    <t>в том числе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</si>
  <si>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</si>
  <si>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</si>
  <si>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</si>
  <si>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</si>
  <si>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</si>
  <si>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</si>
  <si>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</si>
  <si>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 xml:space="preserve">Арский </t>
  </si>
  <si>
    <t>Атнинский</t>
  </si>
  <si>
    <t>Бавлинский</t>
  </si>
  <si>
    <t>Балтасинский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</si>
  <si>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</si>
  <si>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</si>
  <si>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</si>
  <si>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</si>
  <si>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</si>
  <si>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</si>
  <si>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</si>
  <si>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</si>
  <si>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</si>
  <si>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</si>
  <si>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</si>
  <si>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</si>
  <si>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</si>
  <si>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</si>
  <si>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</si>
  <si>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</si>
  <si>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</si>
  <si>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</si>
  <si>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</si>
  <si>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Пестрeчинский</t>
  </si>
  <si>
    <t>Рыбно-Слободский</t>
  </si>
  <si>
    <t>Сабинский</t>
  </si>
  <si>
    <t>Сармановский</t>
  </si>
  <si>
    <t>Спасский</t>
  </si>
  <si>
    <t xml:space="preserve">Тетюшский </t>
  </si>
  <si>
    <t>Тукаевский</t>
  </si>
  <si>
    <t>Тюлячинский</t>
  </si>
  <si>
    <t>Черемшанский</t>
  </si>
  <si>
    <t>Чистопольский</t>
  </si>
  <si>
    <t>Ютазинский</t>
  </si>
  <si>
    <t>Агрызский район, с.Сарсак-Омга, пл.Кирова, д.13</t>
  </si>
  <si>
    <t>Азнакаевский район, пгт.Актюбинский, ул.Губкина, д.16</t>
  </si>
  <si>
    <t>Аксубаевский район, пгт.Аксубаево, ул.Мазилина, д.39</t>
  </si>
  <si>
    <t xml:space="preserve">Апастовский район, с. Эбалаково, ул. Школьная, д.1 </t>
  </si>
  <si>
    <t>Высокогорский район, с.Ямашурма, ул.Школьная, д. 13</t>
  </si>
  <si>
    <t>Заинский район, с.Савалеево ул.Центральная, д.1</t>
  </si>
  <si>
    <t>Кукморский район, с. Ошторма Юмья, ул.Школьная, д.42а</t>
  </si>
  <si>
    <t>Кукморский район,  пгт. Кукмор, ул.Нур Баяна, д.40</t>
  </si>
  <si>
    <t>Буинский район, с.Энтуганы, ул.Школьная, д.1</t>
  </si>
  <si>
    <t>Буинский район, с.Нижний Наратбаш, ул.Советская, д.1</t>
  </si>
  <si>
    <t>Буинский район, с.Альшихово, ул.Полевая, д.51</t>
  </si>
  <si>
    <t>Бугульминский район, г.Бугульма, ул.Калинина, д.114</t>
  </si>
  <si>
    <t>Бугульминский район, г.Бугульма, ул.Красноармейская, д.39</t>
  </si>
  <si>
    <t>Бугульминский район,  г.Бугульма, ул.Матросова, д.13</t>
  </si>
  <si>
    <t>Бугульминский район, г.Бугульма,  ул.Чайковского, д.2в</t>
  </si>
  <si>
    <t>имеется</t>
  </si>
  <si>
    <t>не имеется</t>
  </si>
  <si>
    <t xml:space="preserve"> да</t>
  </si>
  <si>
    <t>на 16.06.12</t>
  </si>
  <si>
    <t>на 22.06.12</t>
  </si>
  <si>
    <t>на 06.07.12</t>
  </si>
  <si>
    <t>На замену полов выделены средства из бюджеат МР (хотят передать ГИСУ)</t>
  </si>
  <si>
    <t>Освоение:                                                        план - 50%                                     факт - 47%                                разница - (-)3%</t>
  </si>
  <si>
    <t>Освоение:                                                        план - 50%                                     факт - 20%                                разница - (-)30%</t>
  </si>
  <si>
    <t>Освоение:                                                        план - 49%                                     факт - 34%                                разница - (-)15%</t>
  </si>
  <si>
    <t>Освоение:                                                        план - 57%                                     факт - 28%                                разница - (-)29%</t>
  </si>
  <si>
    <t>Освоение:                                                        план - 87%                                     факт - 72%                                разница - (-)15%</t>
  </si>
  <si>
    <t>Освоение:                                                        план - 39%                                     факт - 2%                                разница - (-)37%</t>
  </si>
  <si>
    <t>Освоение:                                                        план - 84%                                     факт - 38%                                разница - (-)46%</t>
  </si>
  <si>
    <t>Освоение:                                                        план - 86%                                     факт - 35%                                разница - (-)51%</t>
  </si>
  <si>
    <t>Освоение:                                                        план - 71%                                     факт - 25%                                разница - (-)46%</t>
  </si>
  <si>
    <t>Освоение:                                                        план - 61%                                     факт - 14%                                разница - (-)47%</t>
  </si>
  <si>
    <t>Освоение:                                                        план - 74%                                     факт - 15%                                разница - (-)59%</t>
  </si>
  <si>
    <t>Освоение:                                                        план - 62%                                     факт - 19%                                разница - (-)43%</t>
  </si>
  <si>
    <t>ООО "Строй"</t>
  </si>
  <si>
    <t>лесов нет</t>
  </si>
  <si>
    <t>не треб.</t>
  </si>
  <si>
    <t>Отсутствует  исполнительная документация.</t>
  </si>
  <si>
    <t>Капитальный ремонт специальных (коррекционных) общеобразовательных школ и школ-интернатов</t>
  </si>
  <si>
    <t>Объект</t>
  </si>
  <si>
    <t>Адрес объекта</t>
  </si>
  <si>
    <t>Подрядчик</t>
  </si>
  <si>
    <t>Перечислено      подрядчику</t>
  </si>
  <si>
    <t xml:space="preserve"> в т.ч.зар.плата</t>
  </si>
  <si>
    <t>Остаток средств на счетах подрядчика</t>
  </si>
  <si>
    <t>1</t>
  </si>
  <si>
    <t>1.1</t>
  </si>
  <si>
    <t>казанская специальная (коррекционная) общеобразовательная школа-интернат №11</t>
  </si>
  <si>
    <t>г.Казань ул.Халезова, д.24</t>
  </si>
  <si>
    <t>ООО "Каскад"</t>
  </si>
  <si>
    <t>1.2</t>
  </si>
  <si>
    <t>Казанская специальная (коррекционная) общеобразовательная школа-интернат №1</t>
  </si>
  <si>
    <t>г.Казань ул.Тимирязева д.3</t>
  </si>
  <si>
    <t>ООО "ПрогрессДизайнСтрой"</t>
  </si>
  <si>
    <t>1.3</t>
  </si>
  <si>
    <t>казанская специальная (коррекционная) общеобразовательная школа-интернат им Е.Г.Ласточкиной</t>
  </si>
  <si>
    <t>г.Казань ул.Попова, д.21</t>
  </si>
  <si>
    <t>ООО "Фарад"</t>
  </si>
  <si>
    <t>1.4</t>
  </si>
  <si>
    <t>г.Казань ул.Космонавтов д.29</t>
  </si>
  <si>
    <t>ООО "СтройИнвестХолдинг"</t>
  </si>
  <si>
    <t>1.5</t>
  </si>
  <si>
    <t xml:space="preserve">Лаишевская специльная (коррекционная) общеобразовательная школа-интернат </t>
  </si>
  <si>
    <t>г.Лаишево ул.Матросова д.24</t>
  </si>
  <si>
    <t>1.6</t>
  </si>
  <si>
    <t>Казанская специальная (коррекционная) общеобразовательная школа-интернат №7</t>
  </si>
  <si>
    <t>г.Казань ул.Окольная д.25</t>
  </si>
  <si>
    <t>ООО "Сайяр"</t>
  </si>
  <si>
    <t>89272450809
Рамиль</t>
  </si>
  <si>
    <t>89872304404
Рифкат Жавдатович, 88552388954</t>
  </si>
  <si>
    <t>не треб</t>
  </si>
  <si>
    <t xml:space="preserve"> имеется</t>
  </si>
  <si>
    <t>ООО "Торгово-строительная фирма "АСК" заменена на ООО "РегионМонолитСпецСтрой"</t>
  </si>
  <si>
    <t>нет в смете</t>
  </si>
  <si>
    <t>в работе</t>
  </si>
  <si>
    <t>Предусмотренный займ</t>
  </si>
  <si>
    <t>Перечислено подрядчику</t>
  </si>
  <si>
    <t>% кассов.расхода</t>
  </si>
  <si>
    <t>Общие по районам РТ</t>
  </si>
  <si>
    <t>Корреционные школы г.Казань</t>
  </si>
  <si>
    <t xml:space="preserve">Альметьевский район, г.Альметьвск, ул. Белоглазова, д.20         </t>
  </si>
  <si>
    <t>Буинский район, д.Кошки-Теняково, ул.Школьная, д.1</t>
  </si>
  <si>
    <t>Лаишевский район, с.Рождествено, ул. Школьная, д.4б</t>
  </si>
  <si>
    <t>Мамадышский район, с.Нижняя Сунь, ул. Ленина, д. 9а</t>
  </si>
  <si>
    <t>Муслюмовский район , д.Кубяково, ул.Гвардейская, д.4 а</t>
  </si>
  <si>
    <t>Муслюмовский район, с.Мари-Буляр, ул.60 лет Октября, д.31</t>
  </si>
  <si>
    <t>Муслюмовский район, с.Большой Чекмак, ул.Молодежная, д.2</t>
  </si>
  <si>
    <t>Муслюмовский район, с.Баюково, ул.Советская, д. 2</t>
  </si>
  <si>
    <t>Нурлатский район, с.Старые Челны, ул. Молодежная, д.1</t>
  </si>
  <si>
    <t>Пестрeчинский район, с.Пестрецы, ул. Казанская,  д.7</t>
  </si>
  <si>
    <t>Пестрeчинский район, с.Пестрецы, ул. Молодежная,  д.1</t>
  </si>
  <si>
    <t>Рыбно-Слободский район, с.Масловка, ул. Центральная, д.17</t>
  </si>
  <si>
    <t>Сабинский район, пгт. Богатые Сабы, ул.Школьная, д.50</t>
  </si>
  <si>
    <t>Сармановский район, пгт.Джалиль, ул.Лесная, д.25</t>
  </si>
  <si>
    <t>Сармановский район, пгт.Джалиль, ул.Ахмадиева, д.23</t>
  </si>
  <si>
    <t>Спасский район, с.Антоновка, ул.Школьная, д.24</t>
  </si>
  <si>
    <t>Тетюшский район, село Большие Тарханы, ул.Горького, д.36</t>
  </si>
  <si>
    <t>Тетюшский район, г.Тетюши, ул.Свердлова, д.128</t>
  </si>
  <si>
    <t>Тукаевский район, с.Бетьки, ул.Центральная, д.43</t>
  </si>
  <si>
    <t>Тюлячинский район, с.Тюлячи, ул.Школьная, д.3</t>
  </si>
  <si>
    <t>Черемшанский район, с.Аккиреево, ул.Школьная, д.29</t>
  </si>
  <si>
    <t>Ютазинский район, пгт.Уруссу, ул.Пушкина, д.70</t>
  </si>
  <si>
    <t>г.Набережные Челны</t>
  </si>
  <si>
    <t>г.Казань, ул.Котовского, д.2</t>
  </si>
  <si>
    <t>г.Казань, ул.Лядова, д.16</t>
  </si>
  <si>
    <t>г.Казань, ул.Копылова, д.11</t>
  </si>
  <si>
    <t>г.Казань, ул.Лево-Булачная, д.14а</t>
  </si>
  <si>
    <t>г.Казань, ул.Х.Такташ, д.81</t>
  </si>
  <si>
    <t>г.Казань, ул.Эсперанто, д.48</t>
  </si>
  <si>
    <t>г.Казань, ул.Жуковского, д.18</t>
  </si>
  <si>
    <t>г.Казань, ул.М.Гафури, д.34а</t>
  </si>
  <si>
    <t>г.Казань, ул.Дорожная, д.32а</t>
  </si>
  <si>
    <t>г.Казань, ул.Пионерская, д.10а</t>
  </si>
  <si>
    <t>г.Казань, ул.Япеева, д.11, д.13</t>
  </si>
  <si>
    <t>г.Казань, ул.Кр. Химик, д.19</t>
  </si>
  <si>
    <t>г.Казань, ул.Новороссийская, д.78</t>
  </si>
  <si>
    <t>г.Казань, ул.Окольная, д.9</t>
  </si>
  <si>
    <t>г.Казань, ул.Серова, д.12а</t>
  </si>
  <si>
    <t>г.Казань, ул.Гагарина, д.26а</t>
  </si>
  <si>
    <t>г.Казань, ул.Ямашева, д.8</t>
  </si>
  <si>
    <t>г.Казань, ул.Гагарина, д.8а</t>
  </si>
  <si>
    <t>г.Казань, ул.Мусина, д.32</t>
  </si>
  <si>
    <t xml:space="preserve">г.Казань, ул.Мусина, д.30 </t>
  </si>
  <si>
    <t>г.Казань, ул.Гагарина, д.18а</t>
  </si>
  <si>
    <t>г.Казань, ул.Амирхана, д.55а</t>
  </si>
  <si>
    <t>г.Казань, ул.Р.Зорге, д.71а</t>
  </si>
  <si>
    <t>г.Казань, ул.Габишева, д.33а</t>
  </si>
  <si>
    <t>г.Казань, ул.Ю.Фучика, д.40</t>
  </si>
  <si>
    <t>г.Казань, ул.Кулагина, д.2</t>
  </si>
  <si>
    <t>г.Казань, ул.Актайская, д.5</t>
  </si>
  <si>
    <t>г.Казань, ул.Попова, д.16</t>
  </si>
  <si>
    <t>г.Казань, ул.Халезова, д.24</t>
  </si>
  <si>
    <t>г.Казань, ул.А.Кутуя, д.4а</t>
  </si>
  <si>
    <t>г.Казань, ул.Мира, д.35а</t>
  </si>
  <si>
    <t>г.Казань, ул.А.Кутуя, д.84</t>
  </si>
  <si>
    <t>г.Казань, ул.Н.Ершова, д.55</t>
  </si>
  <si>
    <t>г.Казань, ул.8 Марта, д.10</t>
  </si>
  <si>
    <t>Азнакаевский район, г.Азнакаево, ул.Ленина, д.36</t>
  </si>
  <si>
    <t>Заинский район, д.Сарсаз Багряж ул.Школьная, д.1</t>
  </si>
  <si>
    <t>г.Казань, ул.Беломорская, д.144</t>
  </si>
  <si>
    <t>Дрожжановский район, с.Нижний Каракитан, ул.Школьная, д.1</t>
  </si>
  <si>
    <t>Актанышский район, с.Актаныш, пр.Ленина , д.42</t>
  </si>
  <si>
    <t>Актанышский район, с.Новое Алимово, ул. Тукая, д. 57</t>
  </si>
  <si>
    <t>Алексеевский район, с.Мокрые Курнали, ул.Школьная, д. 13</t>
  </si>
  <si>
    <t>Аксубаевский район, с.Старый Татарский Адам, ул.Центральная, д.14</t>
  </si>
  <si>
    <t>Аксубаевский район, д.Тахтала, ул.Школьная, д.2</t>
  </si>
  <si>
    <t xml:space="preserve">Альметьевский район, г.Альметьевск, ул. Маяковского, д.40      </t>
  </si>
  <si>
    <t>Атнинский район, с.Большая Атня, ул.Советская, д.2.</t>
  </si>
  <si>
    <t>Бугульминский район, г.Бугульма,  ул.Вахитова, д.6</t>
  </si>
  <si>
    <t>Высокогорский район, с.Айбаш, ул.Центральная, д.1</t>
  </si>
  <si>
    <t>Кайбицкий район, с.Большое Подберезье, ул.Площадь Свободы, д.11</t>
  </si>
  <si>
    <t>Камско-Устьинский район, с.Красновидово, ул.Школьная, д.20</t>
  </si>
  <si>
    <t>Лаишевский район, с. Песчаные Ковали, ул. Октябрьская, д. 4а</t>
  </si>
  <si>
    <t>Лаишевский район, с.Малая Елга, ул.Берёзовая, д.1</t>
  </si>
  <si>
    <t>Лениногорский район, г.Лениногорск, ул.Губкина, д.59</t>
  </si>
  <si>
    <t>Лениногорский район, пгт.Шугурово, ул.Ленина, д.64</t>
  </si>
  <si>
    <t>Лениногорский район, г.Лениногорск, ул.Ленинградская, д.40</t>
  </si>
  <si>
    <t xml:space="preserve"> Мамадышский район, с.Олуяз</t>
  </si>
  <si>
    <t>Мамадышский район, с.Омары, ул.Молодежная, д.1</t>
  </si>
  <si>
    <t>Менделеевский район, г.Менделеевск, ул.Фомина, д.10</t>
  </si>
  <si>
    <t>Мензелинский район, г. Мензелинск, ул.Шамова, д.48</t>
  </si>
  <si>
    <t>Нижнекамский район, г.Нижнекамск, ул.Тукая, д.15а</t>
  </si>
  <si>
    <t>Нурлатский район, с.Егоркино, ул.Центральная, д.35</t>
  </si>
  <si>
    <t>Верхнеуслонский</t>
  </si>
  <si>
    <t>г.Казань, ул.Алтынова, д.2</t>
  </si>
  <si>
    <t>г.Казань, ул.Приволжская, д.97, ул.Звездная, д.15</t>
  </si>
  <si>
    <t>г.Казань, ул.Копылова, д.13, ул.Индустриальная, д.11</t>
  </si>
  <si>
    <t>г.Казань, ул.Айдарова, д.10, ул.Ленинградская, д.28</t>
  </si>
  <si>
    <t>Нурлатский район, с.Бурметьево, ул. Центральная, д.1</t>
  </si>
  <si>
    <t>Азнакаевский район, с.Большой Сухояш,ул. Школьная , д.2</t>
  </si>
  <si>
    <t>г. Набережные Челны, п.ЗЯБ, ул. Железнодорожников, д.65 (15/23)</t>
  </si>
  <si>
    <t>Бугульминский район, г.Бугульма,  ул.Ленина, д.9</t>
  </si>
  <si>
    <t>г.Набережные Челны, п.ГЭС, пер.Энергетиков,1д.(5/15)</t>
  </si>
  <si>
    <t>г.Набережные Челны, п.ГЭС, ул. Сайдашева, д.10 (9/56)</t>
  </si>
  <si>
    <t xml:space="preserve">г.НабережныеЧелны, ул.Ш.Усманова, д.110 (49/04) </t>
  </si>
  <si>
    <t>Бавлинский район, г.Бавлы, ул.Чапаева, д.2А</t>
  </si>
  <si>
    <t>Бавлинский район, п.Покровский Урустамак, ул.Советская, д.65Г</t>
  </si>
  <si>
    <t>Арский район, г.Арск, ул.Мостовая, д.15</t>
  </si>
  <si>
    <t>Агрызский район, с.Исенбаево, ул.Школьная, д.8</t>
  </si>
  <si>
    <t>Агрызский район, с.Кичкетан, ул.Т.Гиззата, д.20</t>
  </si>
  <si>
    <t>Агрызский район, с.Варклед-Бодья, ул. Советская, д.26</t>
  </si>
  <si>
    <t>Агрызский район, с.Ямурзино, ул.Советская, д.63</t>
  </si>
  <si>
    <t>Алькеевский район, с.Базарные Матаки, ул.Школьная, д.6</t>
  </si>
  <si>
    <t>МБОУ "Средняя общеобразовательная школа №137 с углубленным изучением отдельных предметов"</t>
  </si>
  <si>
    <t>Алькеевский район, с.Новые Салманы ул.Школьная д.16</t>
  </si>
  <si>
    <t>Балтасинский район, с.Норма, ул.Казанская, д.11</t>
  </si>
  <si>
    <t>Балтасинский район, с.Карадуван, ул.Сибирский тракт, д.14</t>
  </si>
  <si>
    <t xml:space="preserve">Балтасинский район, д. Кушкетбаш, Школьная, д.1
</t>
  </si>
  <si>
    <t>Аксубаевский район, с.Старое Тимошкино, ул.Ленина, д.14</t>
  </si>
  <si>
    <t>МБОУ "Гимназия №5"</t>
  </si>
  <si>
    <t>МБОУ "Гимназия №3"</t>
  </si>
  <si>
    <t>МБОУ "Свияжская средняя общеобразовательная школа"</t>
  </si>
  <si>
    <t>МБОУ "Ходяшевская начальная школа-детский сад"</t>
  </si>
  <si>
    <t>МБОУ "Кадетская школа-интернат"</t>
  </si>
  <si>
    <t>г.Нижнекамск, ул.Химиков, д.41</t>
  </si>
  <si>
    <t>МБОУ "Шереметьевская средняя общеобразовательная школа"</t>
  </si>
  <si>
    <t>с.Шереметьевка, ул.Октябрьская площадь, д.18</t>
  </si>
  <si>
    <t>МБОУ "Шалинская средняя общеобразовательная школа"</t>
  </si>
  <si>
    <t>Спасский район, г.Болгар, ул.Октябрьская, д.59</t>
  </si>
  <si>
    <t>г.Казань, ул.Горьковское шоссе, д.26</t>
  </si>
  <si>
    <t>г.Казань, ул.Ш.Усманова, д.14</t>
  </si>
  <si>
    <t>г.Казань, ул.Ш.Усманова, д.30</t>
  </si>
  <si>
    <t>г.Казань, ул.Красной Позиции, д.37</t>
  </si>
  <si>
    <t>г.Казань, ул.Латышских Стрелков, д.15</t>
  </si>
  <si>
    <t>ООО "Строитель"</t>
  </si>
  <si>
    <t>ООО "Строитель-5"</t>
  </si>
  <si>
    <t>ООО "Сувар Б"</t>
  </si>
  <si>
    <t>ООО "Спасагро-строй"</t>
  </si>
  <si>
    <t>ООО "Стройбизнескомпани"</t>
  </si>
  <si>
    <t>ООО "ПСБ-2" г.Бугульма</t>
  </si>
  <si>
    <t>ООО "СМП-189"</t>
  </si>
  <si>
    <t>ООО "Вектор"</t>
  </si>
  <si>
    <t>ООО "Спецстройтехмаш"</t>
  </si>
  <si>
    <t>ООО "Стройсервис"</t>
  </si>
  <si>
    <t>ООО "Мегастройкомпани"</t>
  </si>
  <si>
    <t>ООО "ПСК" Новый Город"</t>
  </si>
  <si>
    <t>ООО "Стройконтактэнерго"</t>
  </si>
  <si>
    <t>ООО "Сельхозтехника"</t>
  </si>
  <si>
    <t>ООО "Ильяс Плюс"</t>
  </si>
  <si>
    <t>ЗАО "Алексеевское МСО-ТАПС"</t>
  </si>
  <si>
    <t>ГК ООО «Профит»</t>
  </si>
  <si>
    <t>ООО ПКФ «Тиамат»</t>
  </si>
  <si>
    <t>ООО «СервисРемСтрой»</t>
  </si>
  <si>
    <t>ООО «Медик»</t>
  </si>
  <si>
    <t>ООО «Евростиль»</t>
  </si>
  <si>
    <t>ООО "Благоустройство"</t>
  </si>
  <si>
    <t>ООО «Газстройсервис»</t>
  </si>
  <si>
    <t>ООО «ТеплоЛЮКС Плюс»</t>
  </si>
  <si>
    <t>ООО "Максад"</t>
  </si>
  <si>
    <t>ООО "Аксустрой"</t>
  </si>
  <si>
    <t>ИП Зайдуллин</t>
  </si>
  <si>
    <t>ООО "СФ "Строитель"</t>
  </si>
  <si>
    <t>ООО "Надежда"</t>
  </si>
  <si>
    <t>ООО "Стройком Плюс"</t>
  </si>
  <si>
    <t>ООО "Промкомбинат"</t>
  </si>
  <si>
    <t>ООО "Мамадышское ЖКУ"</t>
  </si>
  <si>
    <t>ООО "Татинвестстрой"</t>
  </si>
  <si>
    <t>ООО "Гранд-Строй"</t>
  </si>
  <si>
    <t>ООО "КамаТех  Строй"</t>
  </si>
  <si>
    <t>ООО "ПМК - 6"</t>
  </si>
  <si>
    <t>ООО "ПМК - 5"</t>
  </si>
  <si>
    <t>ООО "БарсЭлитСтрой"</t>
  </si>
  <si>
    <t>ООО "Юлдаш"</t>
  </si>
  <si>
    <t>ООО "СК "Рось"</t>
  </si>
  <si>
    <t>ООО "Универсалстрой"</t>
  </si>
  <si>
    <t>ООО "Респект СП"</t>
  </si>
  <si>
    <t>ООО "Еврострой"</t>
  </si>
  <si>
    <t>ООО "Ак Таш"</t>
  </si>
  <si>
    <t>Площадь здания по данным МО и Н РТ   (кв.м.)</t>
  </si>
  <si>
    <t>ООО "Стройинвестплюс"</t>
  </si>
  <si>
    <t>нет</t>
  </si>
  <si>
    <t>ООО "ПКФ АвтоСтройИнком"</t>
  </si>
  <si>
    <t>ООО "Диалог"</t>
  </si>
  <si>
    <t>ООО "Созидатель"</t>
  </si>
  <si>
    <t>ООО "Резида"</t>
  </si>
  <si>
    <t>ООО "Муслимстройсервис"</t>
  </si>
  <si>
    <t>ООО "Полимерстрой"</t>
  </si>
  <si>
    <t>ООО "Основа-С"</t>
  </si>
  <si>
    <t>ООО "Нефтестроймонтаж"</t>
  </si>
  <si>
    <t>ООО "Мир-Строй"</t>
  </si>
  <si>
    <t>ООО "Строительно-монтажое управление"</t>
  </si>
  <si>
    <t>ЗАО "Агрызская МСО"</t>
  </si>
  <si>
    <t>ООО "Ижстройсервис"</t>
  </si>
  <si>
    <t>ООО СК "Стройград"</t>
  </si>
  <si>
    <t>Алексеевский район, с.Шама, ул.Колхозная, д. 30</t>
  </si>
  <si>
    <t>Алексеевский район, с.Билярск, ул.Ленина, д. 2</t>
  </si>
  <si>
    <t xml:space="preserve">МАОУ "Лесно-Калейкинская средняя общеобразовательная школа" </t>
  </si>
  <si>
    <t xml:space="preserve">Альметьевский район, ст.Альметьевская, ул. Гагарина, д.57      </t>
  </si>
  <si>
    <t>Елабужский район, с.Старые Юраши, ул. Школьная, д.25</t>
  </si>
  <si>
    <t>Елабужский район, с.Морты, ул. Молодежная, д.2-20</t>
  </si>
  <si>
    <t>Заинский район, д.Аксарино</t>
  </si>
  <si>
    <t>Заинский район, д.Нижнее Бишево</t>
  </si>
  <si>
    <t>88553-31-56-89, 31-56-90, 8917395-06-13 Наиль Агзарович</t>
  </si>
  <si>
    <t>89600684441
885594-4-15-65 Сергей Михайлович</t>
  </si>
  <si>
    <t>МБОУ "Икшурминская средняя общеобразовательная школа им.К.С.Байкиева"</t>
  </si>
  <si>
    <t>Сабинский район, д. Старая Икшурма, ул. Ленина, д. 17</t>
  </si>
  <si>
    <t>Заинский район, д.Светлое Озеро, ул..Ленина, д.81</t>
  </si>
  <si>
    <t>Мамадышский район,  п. совхоза "Мамадышский"</t>
  </si>
  <si>
    <t>МБОУ "Средняя общеобразовательная школа №1"</t>
  </si>
  <si>
    <t>г.Нижнекамск, ул. Строителей, д.9</t>
  </si>
  <si>
    <t>г.Нижнекамск, ул. Юности, д.4</t>
  </si>
  <si>
    <t>МБОУ "Средняя общеобразовательная школа №2"</t>
  </si>
  <si>
    <t>МБОУ "Средняя общеобразовательная школа №3"</t>
  </si>
  <si>
    <t>г.Нижнекамск, ул. Школьный бульвар, д.2</t>
  </si>
  <si>
    <t>МБОУ "Каенлинская средняя общеобразовательная школа"</t>
  </si>
  <si>
    <t>г.Каенлы, ул. Школьная, д.17</t>
  </si>
  <si>
    <t>МБОУ "Средняя общеобразовательная школа №8"</t>
  </si>
  <si>
    <t>МБОУ "Средняя общеобразовательная школа №9"</t>
  </si>
  <si>
    <t>МБОУ "Средняя общеобразовательная школа №11"</t>
  </si>
  <si>
    <t>г.Нижнекамск, ул. Юности, д.14б</t>
  </si>
  <si>
    <t>г.Нижнекамск, ул. Спортивная, д.13б</t>
  </si>
  <si>
    <t>г.Нижнекамск, ул. Гагарина, д.1в</t>
  </si>
  <si>
    <t>Новошешминский район, п.Красный Октябрь, ул.Советская, д.18</t>
  </si>
  <si>
    <t>Новошешминский район,  с.Новошешминск, ул. Заливная, д.5</t>
  </si>
  <si>
    <t>Пестрeчинский район, с. Шали, ул. Тазеева, д.21а</t>
  </si>
  <si>
    <t>Тукаевский район, п. Новый, ул.Р.Гайнуллина, д.10а</t>
  </si>
  <si>
    <t>Чистопольский район, с.Каргали, ул.Нариманова, д.47а</t>
  </si>
  <si>
    <t>г.Набережные Челны, бульвар Юных Ленинцев, д.7 (27/22)</t>
  </si>
  <si>
    <t>г.Набережные Челны, бульвар Юных Ленинцев, д.3 (27/21)</t>
  </si>
  <si>
    <t>г.Набережные  Челны, бульвар 60 лет Октября, д.10 (7/14)</t>
  </si>
  <si>
    <t>г. Набережные Челны, п.ЗЯБ, ул. Х.Такташа, д.36/37 (16/37)</t>
  </si>
  <si>
    <t>ООО "СтройГрад"</t>
  </si>
  <si>
    <t>ООО "РемЭнергоСтрой"</t>
  </si>
  <si>
    <t>ЗАО "Стройсервис"</t>
  </si>
  <si>
    <t>ООО "Техностройинвест"</t>
  </si>
  <si>
    <t>ЗАО "Энергострой+"</t>
  </si>
  <si>
    <t>ООО "Лидер+Л"</t>
  </si>
  <si>
    <t>ООО "Казстройсервис"</t>
  </si>
  <si>
    <t>ООО "Посад"</t>
  </si>
  <si>
    <t>ООО "Реставрация"</t>
  </si>
  <si>
    <t>ООО "Элпек"</t>
  </si>
  <si>
    <t>"ТПП Радуга"</t>
  </si>
  <si>
    <t>СК "Талига"</t>
  </si>
  <si>
    <t>ООО "САФ+"</t>
  </si>
  <si>
    <t>ООО "Гарантия"</t>
  </si>
  <si>
    <t>ООО "Поискстрой"</t>
  </si>
  <si>
    <t>ООО "Кровля-Стройсервис"</t>
  </si>
  <si>
    <t>ООО "СпецТеплоКомплект"</t>
  </si>
  <si>
    <t>ООО "Крейт"</t>
  </si>
  <si>
    <t xml:space="preserve"> </t>
  </si>
  <si>
    <t>ООО "Техстрой"</t>
  </si>
  <si>
    <t>ООО "АИСК"</t>
  </si>
  <si>
    <t>ООО "СК-Стройкомплект+"</t>
  </si>
  <si>
    <t>ООО "Энергия Буа"</t>
  </si>
  <si>
    <t>ООО "Арское МСО"</t>
  </si>
  <si>
    <t>да</t>
  </si>
  <si>
    <t>ООО "СфераСтрой"</t>
  </si>
  <si>
    <t>ООО "Фирма Универсал"</t>
  </si>
  <si>
    <t>ООО "Коммунсервис"</t>
  </si>
  <si>
    <t>Лимит финансирова-ния на 2012 г.</t>
  </si>
  <si>
    <t>ООО "СК Капремстрой"</t>
  </si>
  <si>
    <t>ООО "Строй Рем Сервис"</t>
  </si>
  <si>
    <t>ООО "Ремонтстройсервис+"</t>
  </si>
  <si>
    <t>г.Казань</t>
  </si>
  <si>
    <t>МБОУ " Кичкетанская средняя общеобразовательная школа"</t>
  </si>
  <si>
    <t>МБОУ "Сарсак-Омгинский лицей"</t>
  </si>
  <si>
    <t>МБОУ " Исенбаевская средняя общеобразовательная школа"</t>
  </si>
  <si>
    <t>"Варклед-Бодьинская начальная общеобразовательная школа" структурное подразделение МБОУ "Кучуковской   средней общеобразовательной школы"</t>
  </si>
  <si>
    <t>"Ямурзинская начальная общеобразовательная школа" структурное подразделение МБОУ  "Салаушской  средней общеобразовательной школы"</t>
  </si>
  <si>
    <t xml:space="preserve">МБОУ "Средняя общеобразовательная школа № 5 с углубленным изучением английского языка города Азнакаево"                                </t>
  </si>
  <si>
    <t xml:space="preserve">МБОУ "Средняя общеобразовательная школа № 1 поселка городского типа Актюбинский"                                       </t>
  </si>
  <si>
    <t xml:space="preserve">МБОУ "Основная общеобразовательная школа села Большой Сухояш"                                  </t>
  </si>
  <si>
    <t xml:space="preserve">МБОУ  "Аксубаевский лицей" </t>
  </si>
  <si>
    <t>МОУ "Тахталинская основная школа"</t>
  </si>
  <si>
    <t>МОУ "Старотатадамская основная школа"</t>
  </si>
  <si>
    <t>МОУ "Старотимошкинская средняя школа"</t>
  </si>
  <si>
    <t>МБОУ "Актанышская средняя общеобразовательная школа №1"</t>
  </si>
  <si>
    <t>МБОУ "Новоалимовская основная общеобразовательная школа"</t>
  </si>
  <si>
    <t>МБОУ "Мокрокурналинская средняя общеобразовательная школа"</t>
  </si>
  <si>
    <t>МБОУ "Шаминская средняя общеобразовательная школа"</t>
  </si>
  <si>
    <t>МБОУ "Билярская общеобразовательная школа"</t>
  </si>
  <si>
    <t>МАОУ "Базарно-Матакская средняя общеобразовательная школа"</t>
  </si>
  <si>
    <t>МБОУ "Новосалмановская  средняя общеобразовательная школа"</t>
  </si>
  <si>
    <t xml:space="preserve">МБОУ "Средняя  общеобразовательная школа №2"    </t>
  </si>
  <si>
    <t xml:space="preserve">МАОУ "Средняя общеобразовательная школа №7"          </t>
  </si>
  <si>
    <t>МОУ "Мурзинская средняя  общеобразовательная школа"</t>
  </si>
  <si>
    <t>МБОУ "Арская средняя общеобразовательная школа №2"</t>
  </si>
  <si>
    <t>МОУ "Большеатнинская средняя общеобразовательная школа"</t>
  </si>
  <si>
    <t>МОУ "Средняя общеобразовательная школа №1"</t>
  </si>
  <si>
    <t>МОУ "Покровско-Урустамакская средняя общеобразовательная школа"</t>
  </si>
  <si>
    <t>МБОУ "Норминская  средняя общеобразовательная школа"</t>
  </si>
  <si>
    <t>МБОУ "Карадуванская средняя общеобразовательная школа"</t>
  </si>
  <si>
    <t>МБОУ "Кушкетбашская начальная общеобразовательная школа"</t>
  </si>
  <si>
    <t>МОУ "Средняя общеобразовательная школа № 5 с углубленным изучением отдельных предметов"</t>
  </si>
  <si>
    <t>МОУ "Средняя общеобразовательная школа № 6 с углубленным изучением отдельных предметов"</t>
  </si>
  <si>
    <t>МОУ "Средняя общеобразовательная школа № 8"</t>
  </si>
  <si>
    <t>МОУ "Средняя общеобразовательная школа № 9"</t>
  </si>
  <si>
    <t>МБОУ "Основная общеобразовательная школа  № 12"</t>
  </si>
  <si>
    <t>МБОУ "Гимназия № 14"</t>
  </si>
  <si>
    <t xml:space="preserve">МОУ "Альшиховская средняя общеобразовательная школа" </t>
  </si>
  <si>
    <t>МОУ "Кошки-Теняковская средняя общеобразовательная школа"</t>
  </si>
  <si>
    <t>МОУ "Нижне-Наратбашская средняя общеобразовательная школа"</t>
  </si>
  <si>
    <t>МОУ "Энтуганская средняя общеобразовательная школа"</t>
  </si>
  <si>
    <t>МБОУ "Ямашурминская средняя обшеобразовательная школа"</t>
  </si>
  <si>
    <t>МБОУ "Айбашская средняя общеобразовательная школа"</t>
  </si>
  <si>
    <t>МОУ "Марсовская средняя общеобразовательная школа"</t>
  </si>
  <si>
    <t xml:space="preserve">МБОУ "Староюрашская средняя общеобразовательная школа" </t>
  </si>
  <si>
    <t>МБОУ "Мортовская средняя общеобразовательная школа"</t>
  </si>
  <si>
    <t>МБОУ "Средняя общеобразовательная школа №4"</t>
  </si>
  <si>
    <t>МБОУ "Нижнебишевская средняя общеобразовательная школа"</t>
  </si>
  <si>
    <t>МБОУ "Светлоозерская средняя общеобразовательная школа"</t>
  </si>
  <si>
    <t>Зеленодольский район, г.Зеленодольск, ул.Гоголя, д.60</t>
  </si>
  <si>
    <t>Зеленодольский район, г.Зеленодольск, ул.Космонавтов, д.13</t>
  </si>
  <si>
    <t>Зеленодольский район, пгт.Нижние Вязовые, ул.Советская, д.108</t>
  </si>
  <si>
    <t>Зеленодольский район, с.Ходяшево, ул.Светлая, д.2</t>
  </si>
  <si>
    <t>МОУ "Большеподберезинская средняя общеобразовательная школа имени А.Е.Кошкина"</t>
  </si>
  <si>
    <t>МОУ "Красновидовская основная общеобразовательная школа"</t>
  </si>
  <si>
    <t>МБОУ "Средняя общеобразовательная школа № 3 пгт.Кукмор"</t>
  </si>
  <si>
    <t>МБОУ "Средняя общеобразовательная школа   с. Ошторма Юмья"</t>
  </si>
  <si>
    <t>МОУ "Песчаноковалинская средняя общеобразовательная школа"</t>
  </si>
  <si>
    <t>МОУ "Рождественская средняя общеобразовательня школа"</t>
  </si>
  <si>
    <t>МОУ "Малоелгинская средняя общеобразовательная школа"</t>
  </si>
  <si>
    <t>МБОУ "Средняя общеобразовательная школа №3 г.Лениногорска"</t>
  </si>
  <si>
    <t>МБОУ "Шугуровская средняя общеобразовательная школа имени Валерия Павловича Чкалова"</t>
  </si>
  <si>
    <t>МБОУ "Средняя общеобразовательная школа №6  г. Лениногорска"</t>
  </si>
  <si>
    <t>МБОУ "Красногорская средняя общеобразовательная школа"</t>
  </si>
  <si>
    <t>МБОУ "Олуязский лицей"</t>
  </si>
  <si>
    <t>МБОУ "Омарская средняя общеобразовательная школа"</t>
  </si>
  <si>
    <t>МБОУ "Нижнесуньская средняя общеобразовательная школа"</t>
  </si>
  <si>
    <t>МБОУ "Средняя общеобразовательная школа  №4"</t>
  </si>
  <si>
    <t>МОУ "Средняя общеобразовательная школа №3"</t>
  </si>
  <si>
    <t>МОУ "Средняя общеобразовательная школа №2"</t>
  </si>
  <si>
    <t>МБОУ "Кубяковская средняя общеобразовательная школа  (базовая)"</t>
  </si>
  <si>
    <t>МБОУ "Мари-Булярская средняя общеобразовательная школа"</t>
  </si>
  <si>
    <t>МБОУ "Большечекмакская основная общеобразовательная школа"</t>
  </si>
  <si>
    <t>МБОУ "Баюковская средняя общеобразовательная школа"</t>
  </si>
  <si>
    <t>МБОУ "Средняя общеобразовательная школа № 6"</t>
  </si>
  <si>
    <t>МБОУ "Краснооктябрьская средняя общеобразовательная школа"</t>
  </si>
  <si>
    <t>МБОУ "Новошешминская гимназия"</t>
  </si>
  <si>
    <t>МБОУ "Старочелнинская средняя общеобразовательная школа"</t>
  </si>
  <si>
    <t>МБОУ "Бурметьевская средняя общеобразовательная школа"</t>
  </si>
  <si>
    <t>МБОУ "Средняя общеобразовательная  школа № 8"</t>
  </si>
  <si>
    <t>МБОУ "Егоркинская средняя общеобразовательная школа"</t>
  </si>
  <si>
    <t>МБОУ "Пестречинская средняя общеобразовательная школа  №2"</t>
  </si>
  <si>
    <t>МБОУ "Пестречинская средняя общеобразовательная школа  №1"</t>
  </si>
  <si>
    <t>МБОУ "Масловская средняя общеобразовательная школа"</t>
  </si>
  <si>
    <t xml:space="preserve">МБОУ "Гимназия пгт. Богатые Сабы" </t>
  </si>
  <si>
    <t>МБОУ "Джалильская средняя общеобразовательная школа №1с углубленным изучением отдельных предметов"</t>
  </si>
  <si>
    <t>МБОУ "Джалильская средняя общеобразовательная школа №2"</t>
  </si>
  <si>
    <t xml:space="preserve">МОУ "Антоновская средняя общеобразовательная школа"           </t>
  </si>
  <si>
    <t>МОУ "Болгарская средняя общеобразовательная школа №1 с углубленным изучением отдельных предметов"</t>
  </si>
  <si>
    <t>МБОУ "Тетюшская средняя общеобразовательная  школа №2"</t>
  </si>
  <si>
    <t>МБОУ "Большетарханская общеобразовательная средняя школа"</t>
  </si>
  <si>
    <t>МБОУ "Бетькинская средняя общеобразовательная школа"</t>
  </si>
  <si>
    <t>МБОУ "Средняя общеобразовательная школа п.Новый"</t>
  </si>
  <si>
    <t>МБУ "Средняя общеобразовательная школа с.Тюлячи"</t>
  </si>
  <si>
    <t>МБОУ "Аккиреевская средняя общеобразовательная школа"</t>
  </si>
  <si>
    <t>МБОУ "Каргалинская гимназия"</t>
  </si>
  <si>
    <t>МОУ "Лицей № 1"</t>
  </si>
  <si>
    <t>МОУ "Уруссинская гимназия"</t>
  </si>
  <si>
    <t>МБОУ "Средняя общеобразовательная школа  №5"</t>
  </si>
  <si>
    <t>МБОУ "Средняя общеобразовательная школа  №20"</t>
  </si>
  <si>
    <t>МАОУ Средняя общеобразовательная школа  №21"</t>
  </si>
  <si>
    <t>МБОУ "Средняя общеобразовательная школа  №28"</t>
  </si>
  <si>
    <t>МБОУ "Гимназия №29"</t>
  </si>
  <si>
    <t>МАОУ "Средняя общеобразовательная школа  №34"</t>
  </si>
  <si>
    <t>МАОУ "Средняя общеобразовательная школа  №35"</t>
  </si>
  <si>
    <t>МАОУ Средняя общеобразовательная школа  №8"</t>
  </si>
  <si>
    <t>МБОУ "Средняя общеобразовательная русско-татарская школа №134"</t>
  </si>
  <si>
    <t>МБОУ "Средняя общеобразовательная школа №112"</t>
  </si>
  <si>
    <t>МБОУ "Средняя общеобразовательная школа №54"</t>
  </si>
  <si>
    <t>МАОУ "Гимназия №37"</t>
  </si>
  <si>
    <t>МБОУ "Средняя общеобразовательная русско-татарская школа №115"</t>
  </si>
  <si>
    <t>МБОУ "Гимназия №10"</t>
  </si>
  <si>
    <t>МАОУ "Средняя общеобразовательная школа №39 с углубленным изучением английского языка"</t>
  </si>
  <si>
    <t>МБОУ "Средняя общеобразовательная школа №41"</t>
  </si>
  <si>
    <t>Устранение замечаний</t>
  </si>
  <si>
    <t>В кровлях из металлического профнастила, уложенного по сплошному настилу, между листами и настилом не уложена объемная диффузионная мембрана (ОДМ) для отвода конденсата (пароизоляционная пленка).</t>
  </si>
  <si>
    <t>Деревянные конструкции кровли не обработаны огнезащитным составом.</t>
  </si>
  <si>
    <t xml:space="preserve">Строительно-монтажные работы производятся без проектной и рабочей документации. </t>
  </si>
  <si>
    <t xml:space="preserve">Лица, находящиеся на строительной площадке, не обеспечены защитными касками. </t>
  </si>
  <si>
    <t>С объектов не вывозится строительный мусор.</t>
  </si>
  <si>
    <t>Не представлены паспорта и сертификаты качества на оконные блоки.</t>
  </si>
  <si>
    <t>Отсутствует пожарный щит, огнетушители.</t>
  </si>
  <si>
    <t>Работники осуществляют работы на незакрепленных строительных лесах. Леса, выполняемые из древесины, не обработаны  (пропитаны) огнезащитным составом.</t>
  </si>
  <si>
    <t>наличие</t>
  </si>
  <si>
    <t>устранение</t>
  </si>
  <si>
    <t>88559526293; 89172730618</t>
  </si>
  <si>
    <t>88559326474; 89172916993</t>
  </si>
  <si>
    <t>МБОУ "Гимназия №27 с татарским языком обучения"</t>
  </si>
  <si>
    <t>МБОУ "Лицей №116"</t>
  </si>
  <si>
    <t>МБОУ "Татарская гимназия №1"</t>
  </si>
  <si>
    <t>МБОУ "Средняя общеобразовательная школа №8 с углубленным изучением отдельных предметов"</t>
  </si>
  <si>
    <t>МБОУ "Средняя общеобразовательная школа №32"</t>
  </si>
  <si>
    <t>МБОУ "Средняя общеобразовательная школа №53"</t>
  </si>
  <si>
    <t>МБОУ "Средняя общеобразовательная школа №57"</t>
  </si>
  <si>
    <t>МБОУ "Гимназия №3 с татарским языком обучения"</t>
  </si>
  <si>
    <t>МБОУ "Гимназия №94"</t>
  </si>
  <si>
    <t>МБОУ "Средняя общеобразовательная русско-татарская школа №87"</t>
  </si>
  <si>
    <t>ООО "СПУ Тозелеш"</t>
  </si>
  <si>
    <t>22.06. по графику - 55%. Отставание 37 дней. Вн.сети  65%. Отставание 66 дней.
Сан-узлы -65%.Отставание 14 дней. 
Вн.двери - 20%.Отставание 5 дней.</t>
  </si>
  <si>
    <t xml:space="preserve">22.06.по графику вн.двери - 35%.Отставание 7 дней. Сан-узлы - 65%.Отставание 7 дней. </t>
  </si>
  <si>
    <t>22.06.12г. По графику Кровля - 75%.Отставание 37 дней. Вн.двери -  33%. Отставание 18 дней. Вн.сети - 20%. Отставание 12 дней.</t>
  </si>
  <si>
    <t xml:space="preserve">22.06. по графику кровля - 35%. Отставание 23 дня. </t>
  </si>
  <si>
    <t>22.06 по графику окна  75%. Отставание 24 дня.вн.сети - 40%.Отставание 14 дней. Вн.двери - 50%.Отставание 38 дней. Сан-узлы - 40%.Отставание 22 дня.</t>
  </si>
  <si>
    <t>22.06.по графику кровля -  50%.Отставание 12 дней.
Вх.группа - 33 %.Отставание 15 дней. Вн.двери - 45%.Отставание 27 дней.</t>
  </si>
  <si>
    <t>22.06.по графику кровля- 100%.Отставание 34 дня. Окна - 98%.Отставание 49 дней. Вх.группа - 30%.Отставание 7 дней. Сан-узлы - 12%.Отставание 7 дней.</t>
  </si>
  <si>
    <t xml:space="preserve">22.06 по графику окна 100%.Отставание 5 дней. </t>
  </si>
  <si>
    <t>22.06. по графику отставание нет.</t>
  </si>
  <si>
    <t>22.06.по графику кровля 60%.Отставание 17 дней.Вх.группа- 25%.Отставание 3 дня.</t>
  </si>
  <si>
    <t>22.06.по графику кровля - 50%.Отставание 35 дн. Окна - 50%.Отставание 28 дн. Двери - 50%.Отставание14дней.вн.сети- 10%.Отставание 7 дней.</t>
  </si>
  <si>
    <t>22.06.по графику окна - 100%.Отставание 19дн.вх.группа - 100%.отставание 14дн. Сан-узлы - 60%.отставание 5 дн.</t>
  </si>
  <si>
    <t>22.06.по графику вх.группа - 100%.отставание 4 дня. Вн.сети - 40%.отставание 3 дня.</t>
  </si>
  <si>
    <t>22.06.кровля 50%.отставание 7дн. Сан-узлы - 60%.отставание 21 день</t>
  </si>
  <si>
    <t>22.06.по графику окна - 100%.отставание 49дн.вн.двери-100%.отставание 21день.вн.сети-13%.отставание 5дн.сан-узлы - 100%.отставание 38 дн.</t>
  </si>
  <si>
    <t>22.06.по графику кровля - 15%.отставание 7дн.окна-100%.отставание 49дн.вн.двери-100%.отставание 21день.вн.сети-50%.отставание 60дн.сан-узлы- 70%.Отставание 32дн.</t>
  </si>
  <si>
    <t>22.06. кровля - 13%.отставание 7дн.окна-100%.отставание 49дн..вн.двери- 100%.отставание 21день.сан-узлы-100%.отставание 35дн.</t>
  </si>
  <si>
    <t>22.06. по графику окна 100%. Отставание 42дн.вн.двери 100%.отставание 21день.</t>
  </si>
  <si>
    <t>22.06.по графику кровля - 65%.отставание 21день.вх.группа 20%.отставание 7дн.вн.двери- 20%.отставание 7дн..</t>
  </si>
  <si>
    <t>22.06.по графику кровля - 90%.отставание 40дн.вн.сети- 90%.отставание 60дн.сан-узлы-100%.отставание 31день.</t>
  </si>
  <si>
    <t>22.06.по графику кровля - 100%. Отставание 52дня. Окна-100%.отставание 21день. Сан-узлы - 56%.отставание 9дн.</t>
  </si>
  <si>
    <t>22.06.по графику кровля- 100%.отставание 45дн.вх.гр-100%.отставание 46дн.</t>
  </si>
  <si>
    <t>22.06.по графику кровля - 50%, отставание 21д.окна-55%.отставание 35дн.</t>
  </si>
  <si>
    <t>по графику отставания нет (перевыполнено)</t>
  </si>
  <si>
    <t xml:space="preserve">22.06. по графику кровля 38%. Отставание 15дн.
Окна-45%.отставание 10дн.
Входы-100%.отставание 5дней вн.сети-75%.Отставание 5дн.. </t>
  </si>
  <si>
    <t>22.06.по графику кровля 46%.Отставание 22дня. Входы- 23%.отставание 14дн.</t>
  </si>
  <si>
    <t>22.06.по графику кровля 43%.отставание 40дн. Окна 30%.отставание 10дн.</t>
  </si>
  <si>
    <t xml:space="preserve">22.06.по графику кровля 32%.отставание 16дн. Окна 30%,отставание 21день. </t>
  </si>
  <si>
    <t>22.06.по графику кровля 50%.отставание 10дн. Окна -27%.отставание 3дня.входы - 23%.отставание 16дн. Вн.двери - 13%.отставание 7дн. Вн.сети 12%.отставание 7дн.</t>
  </si>
  <si>
    <t>22.06.по графику кровля85%.отставание 40дн. Окна 55%.отставание 38дн. Вн.сети-50%.отставание 51день.</t>
  </si>
  <si>
    <t>22.06. кровля 35%.отставание 14дн. Окна 35%.отставание 14дн.</t>
  </si>
  <si>
    <t xml:space="preserve">22.06. вх.группа - вх.группа - 30%.отставание 10дн. Сан-узлы - 25%.отставание 21день. </t>
  </si>
  <si>
    <t>22.06.кровля 35%.отставание 19дн. Окна-40%.отставание 21день. Вн.сети - 35%.отставание 19дн.</t>
  </si>
  <si>
    <t>22.06.кровля 42%.отставание 14дн.двери 55%.отставание 33дня. Вн.сети-35%.отставание 25дн.</t>
  </si>
  <si>
    <t>22.06. вн.двери 15%.отставание 10дн. Вн.сети-28%.отставание 8дн.</t>
  </si>
  <si>
    <t>22.06.по графику 55%.отставание 12дн. Окна 85%.отставание 10дн.вн.сети 45%.отставание  30дн.</t>
  </si>
  <si>
    <t>22.06.по графику кровля 35%.отставание 6дн.</t>
  </si>
  <si>
    <t>22.06.по графику кровля 55%.отставание 14дн. Окна 80%.отставание 7дн.</t>
  </si>
  <si>
    <t xml:space="preserve">22.06.по графику кровля 40%.отставание 10дн. Окна 35%.отставание 10дн. </t>
  </si>
  <si>
    <t>22.06.по графику кровля 70%.отставание 16дн. Вн.сети-40%.отставание 15дн.</t>
  </si>
  <si>
    <t>22.06.по графику кровля 85%.отставание 21день. Вн.сети 44%.отставание 10дн.</t>
  </si>
  <si>
    <t xml:space="preserve">22.06.по графику кровля 75%.отставание 4дн. Вн.сети-45%.отставание 12дн.   </t>
  </si>
  <si>
    <t>22.06 по графику кровля 42%.отставание 7дн.сан-узлы 15%.отставание 7дн. Вн.сети 37%.отставание 15дн.</t>
  </si>
  <si>
    <t xml:space="preserve">22.06.по графику кровля 30%.отставание 29дн. </t>
  </si>
  <si>
    <t>22.06 по графику кровля 40%.отставание 23дня.санузлы 35% .отставание 7дн.</t>
  </si>
  <si>
    <t>22.06.по графику кровля 35%.отставание 30дн. Вн.сети 35%.отставание 37дн.</t>
  </si>
  <si>
    <t>22.06.по графику вн.сети - 40%.отставание 10дн.</t>
  </si>
  <si>
    <t>22.06. по графику вн.сети 15%.отставание 7дн.</t>
  </si>
  <si>
    <t>22.06.по графику окна 35%.отставание 16дн.</t>
  </si>
  <si>
    <t>22.06.по графику кровля 45%.отставание 33дня. Окна 30%.отставание 14дн.вн.двери - 30%.отставание 14дн. Вн.сети 47%.отставание 13дн.</t>
  </si>
  <si>
    <t>22.06.по графику кровля 20%.отставание 6дн.окна 52%.отставание 16дн. Вн.двери-52%.отставание 11дн.вн.сети-40%.отставание 8дн.</t>
  </si>
  <si>
    <t xml:space="preserve">22.06.по графику кровля 23%.отставание 6дн.вн.сети 62%.отставание 24дня. </t>
  </si>
  <si>
    <t>22.06.по графику кровля 40%.отставание 25дн.вн.сети-35%.отставание 23дня.</t>
  </si>
  <si>
    <t>22.06.по графику кровля 45%.отставание 27дн. Окна 25%.отставание 20дн.вн.сети 20%.отставание 25дн.</t>
  </si>
  <si>
    <t>22.06.по графику кровля 40%.отставание 24дня. Окна 28%.отставание 15дн.входы-20%.отставание 12дн.вн.двери 13%.отставание 7дн.</t>
  </si>
  <si>
    <t>22.06.по графику окна 23%.отставание 26дн.</t>
  </si>
  <si>
    <t>22.06.по графику окна 50%.отставание 21день.</t>
  </si>
  <si>
    <t>22.06.по графику входы 50%.отставание 21 день.</t>
  </si>
  <si>
    <t>22.06.по графику кровля 30%.отставание 14дн.</t>
  </si>
  <si>
    <t xml:space="preserve">22.06.по графику кровля 45%.отставание 21день. </t>
  </si>
  <si>
    <t>22.06.по графику кровля 35%.отставание 15дн.входы 26%.отставание 10дн.вн.двери 26%.отставание 14дн.вн.сети 10%.отставание 4дня</t>
  </si>
  <si>
    <t>22.06.по графику кровля 35%.отставание 5дн.окна 25%.отставание 17дн.</t>
  </si>
  <si>
    <t>22.06.по графику кровля 20%.отставание 12дн. Окна 48%.отставание 32дня.вн.двери 20%.отставание 12дн.вн.сети 28%.отставание 19дн.входы-28%.отставание 13дн.</t>
  </si>
  <si>
    <t>22.06 по графику вн.двери 50%. Отставание 22 дня. с/у 80%.отставание 14дн.</t>
  </si>
  <si>
    <t>МБОУ "Гимназия №102 им.М.С.Устиновой"</t>
  </si>
  <si>
    <t>МБОУ "Средняя общеобразовательная школа №133"</t>
  </si>
  <si>
    <t>МБОУ "Средняя общеобразовательная школа №64 с углубленным изучением отдельных предметов"</t>
  </si>
  <si>
    <t>МБОУ "Средняя общеобразовательная школа №46"</t>
  </si>
  <si>
    <t>МБОУ "Средняя общеобразовательная школа №9 с углубленным изучением отдельных предметов"</t>
  </si>
  <si>
    <t>МБОУ "Средняя общеобразовательная школа №49"</t>
  </si>
  <si>
    <t>МБОУ "Средняя общеобразовательная школа №31"</t>
  </si>
  <si>
    <t>МБОУ "Средняя общеобразовательная школа №38"</t>
  </si>
  <si>
    <t>МБОУ "Гимназия №21"</t>
  </si>
  <si>
    <t>МБОУ "Средняя общеобразовательная школа №69"</t>
  </si>
  <si>
    <t>МБОУ  "Средняя общеобразовательная школа №78"</t>
  </si>
  <si>
    <t>МБОУ  "Средняя общеобразовательная школа №114"</t>
  </si>
  <si>
    <t>МБОУ  "Средняя общеобразовательная школа №48 с углубленным изучением отдельных предметов"</t>
  </si>
  <si>
    <t>МБОУ  "Гимназия №93"</t>
  </si>
  <si>
    <t>МБОУ  "Лицей №110"</t>
  </si>
  <si>
    <t>МБОУ  "Гимназия №8"</t>
  </si>
  <si>
    <t>МБОУ  "Гимназия №140"</t>
  </si>
  <si>
    <t>МБОУ  "Средняя общеобразовательная русско-татарская школа №111"</t>
  </si>
  <si>
    <t>МБОУ  "Средняя общеобразовательная школа №84 с углубленным изучением отдельных предметов"</t>
  </si>
  <si>
    <t>МАОУ "Лицей №121"</t>
  </si>
  <si>
    <t>МБОУ  "Гимназия №126"</t>
  </si>
  <si>
    <t>МБОУ  "Средняя общеобразовательная школа №15 с углубленным изучением отдельных предметов"</t>
  </si>
  <si>
    <t>МБОУ  "Средняя общеобразовательная русско-татарская школа №124"</t>
  </si>
  <si>
    <t>МБОУ  "Гимназия №20"</t>
  </si>
  <si>
    <t>Чистопольский район, г.Чистополь, ул. Л.Толстого, д.144</t>
  </si>
  <si>
    <t>Перечень объектов капитального ремонта общеобразовательных школ Республики Татарстан на 2012 год</t>
  </si>
  <si>
    <t>Наименование МО РТ и объекта</t>
  </si>
  <si>
    <t>ООО "Поволжье Строй Стандарт"</t>
  </si>
  <si>
    <t>ООО "Камастройдеталь"</t>
  </si>
  <si>
    <t>ООО "Татстройтранс+"</t>
  </si>
  <si>
    <t>ООО "Билдгруп"</t>
  </si>
  <si>
    <t xml:space="preserve">ООО «РемСтройКом» </t>
  </si>
  <si>
    <t>ООО РСУ–2 «СантехРемМонтаж»</t>
  </si>
  <si>
    <t>ИП "Шагимарданов А.Р."</t>
  </si>
  <si>
    <t>МБОУ "Кильдеевская средняя общеобразовательная школа"</t>
  </si>
  <si>
    <t>Верхнеуслонский район, н.п. Кильдеево, ул.Центральная</t>
  </si>
  <si>
    <t>МОУ "Матвеевская средняя общеобразовательная школа"</t>
  </si>
  <si>
    <t>ООО "Гарант Плюс"</t>
  </si>
  <si>
    <t>Мензелинский район,д.Ст. Матвеевка, ул.Горького, д.5</t>
  </si>
  <si>
    <t>МБОУ "Савалеевская средняя обшеобразова-тельная школа"</t>
  </si>
  <si>
    <t>Заинский район, г.Заинск,ул.Комсомольская, д.50а</t>
  </si>
  <si>
    <t>МБОУ "Сарсазбагряжская средняя общеобразова-тельная школа"</t>
  </si>
  <si>
    <t>МБОУ "Аксаринская средняя общеобразова-тельная школа"</t>
  </si>
  <si>
    <t>Мензелинский район, г.Мензелинск , ул.Изыскателей, д.2/14</t>
  </si>
  <si>
    <t>Нурлатский район, г.Нурлат,ул.Куйбышева, д.47/1</t>
  </si>
  <si>
    <t>ООО "ПСП ТРО ВОИ"</t>
  </si>
  <si>
    <t>ООО "Евроальянсстрой"</t>
  </si>
  <si>
    <t>ООО "Альтаир-1"</t>
  </si>
  <si>
    <t>ООО "Дизайнстройцентр"</t>
  </si>
  <si>
    <t xml:space="preserve">Раскассировка займа </t>
  </si>
  <si>
    <t>Кассовый расход на</t>
  </si>
  <si>
    <t xml:space="preserve">Отставание от графика </t>
  </si>
  <si>
    <t>есть</t>
  </si>
  <si>
    <t>Рамиль 8-9272-43-60-13</t>
  </si>
  <si>
    <t>Всеволод Александрович 8-9274-10-63-04</t>
  </si>
  <si>
    <t>Контактные тел.</t>
  </si>
  <si>
    <t>примечание</t>
  </si>
  <si>
    <t>16.06.12 по графику окна 75%, отставание 14 дней</t>
  </si>
  <si>
    <t>16.06. по графику кровля 65%,вх.группа 25%. Отставание 16 дней</t>
  </si>
  <si>
    <t>16.06. по графику кровля 40%, окна 45%, двери 35%. Отставание 28 дней</t>
  </si>
  <si>
    <t>16.06 по графику окна 100%, входная гр.100%, сан.узлы-20%. Отставание 45 дней</t>
  </si>
  <si>
    <t>16.06. по графику окна 100%,вн.двери-100%,Отставание 33 дня</t>
  </si>
  <si>
    <t xml:space="preserve">16.06. по графику кровля 30%. Отставание по кровле - 10 дней </t>
  </si>
  <si>
    <t>16.06 по графику кровля 65%. Отставание по кровле 32 дня</t>
  </si>
  <si>
    <t>16.06. по графику окна 80%. Отставание 45 дней</t>
  </si>
  <si>
    <t>ООО "СК"Вира""</t>
  </si>
  <si>
    <t>Справка  по раскассировке займов  на  29.08.2012г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</si>
  <si>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узлов.
</t>
  </si>
  <si>
    <t xml:space="preserve">
- замена окон;
- ремонт внутренних инженерных коммуникаций;
- ремонт входных групп;
- ремонт санитарных узлов.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</si>
  <si>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узлов.                                                                                     </t>
  </si>
  <si>
    <t xml:space="preserve">ремонт кровли;
- замена окон;
- ремонт внутренних инженерных коммуникаций;
- ремонт входных групп;
- ремонт санитарных узлов.                                                                                     </t>
  </si>
  <si>
    <t xml:space="preserve">ремонт кровли;
- ремонт внутренних инженерных коммуникаций;
- ремонт входных групп;
- замена межкомнатных дверей.                                                                               </t>
  </si>
  <si>
    <t xml:space="preserve">ремонт кровли;
- замена окон;
- ремонт внутренних инженерных коммуникаций;
- ремонт входных групп;
- замена межкомнатных дверей.                                                                                </t>
  </si>
  <si>
    <t xml:space="preserve">ремонт кровли;
- ремонт внутренних инженерных коммуникаций;
- ремонт входных групп;
- замена межкомнатных дверей.                                                                             </t>
  </si>
  <si>
    <t xml:space="preserve">
- замена окон;
- ремонт внутренних инженерных коммуникаций;
- ремонт входных групп;
- замена межкомнатных дверей;
- ремонт санитарных узлов.
</t>
  </si>
  <si>
    <t xml:space="preserve">ремонт кровли;
- замена окон;
- ремонт входных групп;
- замена межкомнатных дверей;
- ремонт санитарных узлов.
</t>
  </si>
  <si>
    <t xml:space="preserve">ремонт кровли;
- ремонт внутренних инженерных коммуникаций;
- ремонт входных групп;
- замена межкомнатных дверей;
</t>
  </si>
  <si>
    <t xml:space="preserve">ремонт кровли;
- замена окон;
- ремонт санитарных узлов.
</t>
  </si>
  <si>
    <t xml:space="preserve">ремонт кровли;
- замена окон;
</t>
  </si>
  <si>
    <t xml:space="preserve">ремонт кровли;
- замена окон;
- ремонт внутренних инженерных коммуникаций;
- ремонт входных групп;                                                                                 </t>
  </si>
  <si>
    <t xml:space="preserve">ремонт кровли;
- замена окон;
- ремонт внутренних инженерных коммуникаций;
- ремонт входных групп;
- замена межкомнатных дверей.                                                                                    </t>
  </si>
  <si>
    <t xml:space="preserve">ремонт кровли;
- замена окон;
- ремонт внутренних инженерных коммуникаций;
- ремонт входных групп;
- замена межкомнатных дверей.                                                                                   </t>
  </si>
  <si>
    <t xml:space="preserve">  замена окон,                                                                                                                  ремонт входных групп,                                                                                                                                                                                  ремонт санитарных узлов,                                                                                                   ремонт  внунтренних инженерных сетей,                                                              </t>
  </si>
  <si>
    <t>ремонт кровли                                                                                                                      замна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                                                                                              ремонт вутренних инженерных сетей</t>
  </si>
  <si>
    <t>ремонт кровли                                                                                                                      замна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                                             ремонт вутренних инженерных сетей</t>
  </si>
  <si>
    <t>ремонт кровли                                                                                                                    замена окон</t>
  </si>
  <si>
    <t>ремонт кровли                                                                                                                                                                                 замена входных групп                                                                                                                                          ремонт санитарных узлов                                                                                               ремонт вутренних инженерных сетей</t>
  </si>
  <si>
    <t xml:space="preserve">ремонт кровли                                                           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</si>
  <si>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       </t>
  </si>
  <si>
    <t xml:space="preserve"> замена окон                                                                       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(отопление)</t>
  </si>
  <si>
    <t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        замена полов</t>
  </si>
  <si>
    <t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кирпичная кладка наружных стен                                                                         ремонт спортзала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</si>
  <si>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                                                                                 ремонт санитарных узлов ремонт                                                                     внутренних инженерных сетей   </t>
  </si>
  <si>
    <t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кирпичная кладка наружных стен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</si>
  <si>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</t>
  </si>
  <si>
    <t xml:space="preserve">ремонт кровли;
- замена окон;
- ремонт внутренних инженерных коммуникаций;
- ремонт санитарных узлов;                                                                                                    -ремонт кирпичной кладки стен.
</t>
  </si>
  <si>
    <t>ремонт кровли;
- замена окон;                                                                                                                              - ремонт входных групп;</t>
  </si>
  <si>
    <t>ремонт кровли;
- замена окон;                                                                                                                                  - ремонт входных групп;</t>
  </si>
  <si>
    <t>Подрядная организация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</si>
  <si>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                                                   
</t>
  </si>
  <si>
    <r>
      <t>Выполненные работы</t>
    </r>
    <r>
      <rPr>
        <b/>
        <i/>
        <sz val="9"/>
        <rFont val="Arial"/>
        <family val="2"/>
      </rPr>
      <t xml:space="preserve"> </t>
    </r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</si>
  <si>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      - наружные сети водоснабжения и канализации.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</si>
  <si>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    - наружные сети водоснабжения и канализации.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</si>
  <si>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</si>
  <si>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</si>
  <si>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замена межкомнатных дверей;
- ремонт санитарных узлов;                                                                                                    
</t>
  </si>
  <si>
    <t xml:space="preserve">ремонт кровли;
- ремонт внутренних инженерных коммуникаций;
- ремонт санитарных узлов.
</t>
  </si>
  <si>
    <t xml:space="preserve">ремонт кровли;
- замена окон;
- ремонт внутренних инженерных коммуникаций;
- ремонт входных групп;
- замена межкомнатных дверей;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</si>
  <si>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узлов.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</si>
  <si>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                                                                                                   - ремонт санитарных узлов.                                                                                                 
</t>
  </si>
  <si>
    <t xml:space="preserve">ремонт кровли;
- замена окон;
- ремонт входных групп;
- замена межкомнатных дверей;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</si>
  <si>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</si>
  <si>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</si>
  <si>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</si>
  <si>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ремонт санитарных узлов;                                                                                                   
</t>
  </si>
  <si>
    <t xml:space="preserve">ремонт кровли;
- замена окон; 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</si>
  <si>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</si>
  <si>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</si>
  <si>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  
- ремонт санитарных узлов;      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</si>
  <si>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</si>
  <si>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ремонт санитарных узлов;                                                                                                      
</t>
  </si>
  <si>
    <t xml:space="preserve">ремонт кровли,                                                                                                            замена окон,                                                                                                                  ремонт входных групп,                                                                                                         замена внунтренних дверей,                                                                                      ремонт санитарных узлов,                                                                                                   ремонт  внунтренних инженерных сетей,                                                              </t>
  </si>
  <si>
    <t xml:space="preserve">   замена окон,                                                                                                                  ремонт входных групп,                                                                                                         замена внунтренних дверей,                                                                                      ремонт санитарных узлов,                                                                                                   ремонт  внунтренних инженерных сетей,                                                             </t>
  </si>
  <si>
    <t xml:space="preserve">ремонт кровли,                                                                                                            замена окон,                                                                                                                  ремонт входных групп,                                                                                                                                                                                                                                                             ремонт  внунтренних инженерных сетей,                                                        </t>
  </si>
  <si>
    <t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                                                                                              ремонт вутренних инженерных сетей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</si>
  <si>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                                                                                              ремонт вутренних инженерных сетей                                                                  </t>
  </si>
  <si>
    <t xml:space="preserve">ремонт кровли                                                                                                                                                                                      </t>
  </si>
  <si>
    <t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                                                                      замена  внунтренних дверей                                                                                      ремонт санитарных узлов                                                                                               ремонт вутренних инженерных сетей</t>
  </si>
  <si>
    <t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                                     ремонт санитарных узлов                                                                                               ремонт вутренних инженерных сетей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</si>
  <si>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</si>
  <si>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</si>
  <si>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</si>
  <si>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                          внутренних инженерных сетей   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</si>
  <si>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  </t>
  </si>
  <si>
    <t xml:space="preserve">ремонт кровли;
- ремонт входных групп;
- замена межкомнатных дверей;
        - ремонт санитарных узлов;                                                                                    
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</si>
  <si>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                                                                                                                         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</si>
  <si>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
</t>
  </si>
  <si>
    <t xml:space="preserve">ремонт кровли;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                                                                     </t>
  </si>
  <si>
    <t xml:space="preserve">ремонт кровли;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
</t>
  </si>
  <si>
    <t xml:space="preserve">ремонт кровли;
- замена окон;
- ремонт внутренних инженерных коммуникаций;
- ремонт входных групп;
- замена межкомнатных дверей;                                                                        </t>
  </si>
  <si>
    <t xml:space="preserve">
- замена окон;
- отмостка;
- ремонт входных групп;
- замена межкомнатных дверей;
- ремонт санитарных узлов.
</t>
  </si>
  <si>
    <t xml:space="preserve">ремонт кровли;
- замена окон;
- ремонт внутренних инженерных коммуникаций;
- ремонт входных групп;
- ремонт санитарных узлов.
</t>
  </si>
  <si>
    <t xml:space="preserve">
- замена окон;
- ремонт внутренних инженерных коммуникаций;
- ремонт входных групп;
- замена межкомнатных дверей;
- ремонт санитарных узлов;                                                                                                    
</t>
  </si>
  <si>
    <t xml:space="preserve">
- замена окон;
- замена межкомнатных дверей;
- ремонт санитарных узлов.
</t>
  </si>
  <si>
    <t xml:space="preserve">ремонт кровли,                                                                                                            замена окон,                                                                                                                  ремонт входных групп,                                                                                                         замена внунтренних дверей,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</si>
  <si>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кровли,                                                                                                            замена окон,                                                                                                                  ремонт входных групп,                                                                                                         замена внунтренних дверей,                                                                                      ремонт санитарных узлов,                                                                                                                                                           </t>
  </si>
  <si>
    <t xml:space="preserve">замена окон,                                                                                                                  ремонт входных групп,                                                                                                         замена внунтренних дверей,                                                                                      ремонт санитарных узлов,                                                                                                   ремонт  внунтренних инженерных сетей,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</si>
  <si>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                                                                                              ремонт внутренних инженерных сетей                                                          (отопление)                               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</si>
  <si>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                                                                                      замена  внунтренних дверей                                                                                      ремонт санитарных узлов 
ремонт внутренних инженерных сетей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</si>
  <si>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замена входных групп         
ремонт санитарных узлов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</si>
  <si>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замена входных групп                                                                                               замена  внутренних дверей                                                                                      ремонт санитарных узлов ремонт                                                                     внутренних инженерных сетей       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</si>
  <si>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                                                                                                                               замена электрики                                                                                                              </t>
  </si>
  <si>
    <t xml:space="preserve">ремонт кровли                                                                                                                      замена окон                                                                                                                                                                                               внутренних инженерных сетей   (электрика)                                                       </t>
  </si>
  <si>
    <t xml:space="preserve">ремонт кровли;
- замена окон;
замена входных групп     
- ремонт внутренних инженерных коммуникаций;
- замена межкомнатных дверей;
- ремонт санитарных узлов.                                                                                     </t>
  </si>
  <si>
    <t xml:space="preserve">ремонт кровли;
- замена окон;
- ремонт внутренних инженерных коммуникаций;
- ремонт входных групп;
- замена межкомнатных дверей.       
- ремонт санитарных узлов.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</si>
</sst>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#,##0.00_р_."/>
    <numFmt numFmtId="171" formatCode="#,##0.0_ ;[Red]\-#,##0.0\ "/>
    <numFmt numFmtId="172" formatCode="_-* #,##0.0_р_._-;\-* #,##0.0_р_._-;_-* &quot;-&quot;??_р_._-;_-@_-"/>
    <numFmt numFmtId="173" formatCode="_-* #,##0_р_._-;\-* #,##0_р_._-;_-* &quot;-&quot;??_р_._-;_-@_-"/>
    <numFmt numFmtId="174" formatCode="dd/mm/yy;@"/>
    <numFmt numFmtId="175" formatCode="0.0000"/>
    <numFmt numFmtId="176" formatCode="#,##0.00000"/>
    <numFmt numFmtId="177" formatCode="0.00000"/>
    <numFmt numFmtId="178" formatCode="#,##0.000"/>
    <numFmt numFmtId="179" formatCode="#,##0.000000"/>
    <numFmt numFmtId="180" formatCode="#,##0.0000"/>
    <numFmt numFmtId="181" formatCode="_-* #,##0.00000_р_._-;\-* #,##0.00000_р_._-;_-* &quot;-&quot;??_р_._-;_-@_-"/>
    <numFmt numFmtId="182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9"/>
      <color indexed="50"/>
      <name val="Arial"/>
      <family val="2"/>
    </font>
    <font>
      <b/>
      <i/>
      <u val="single"/>
      <sz val="11"/>
      <name val="Calibri"/>
      <family val="2"/>
    </font>
    <font>
      <sz val="11"/>
      <name val="Calibri"/>
      <family val="2"/>
    </font>
    <font>
      <i/>
      <u val="single"/>
      <sz val="11"/>
      <name val="Calibri"/>
      <family val="2"/>
    </font>
    <font>
      <b/>
      <i/>
      <u val="single"/>
      <sz val="12"/>
      <name val="Calibri"/>
      <family val="2"/>
    </font>
    <font>
      <b/>
      <sz val="14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" fontId="6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" fontId="6" fillId="34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4" fillId="38" borderId="13" xfId="0" applyNumberFormat="1" applyFont="1" applyFill="1" applyBorder="1" applyAlignment="1">
      <alignment horizontal="center" vertical="center"/>
    </xf>
    <xf numFmtId="4" fontId="14" fillId="38" borderId="14" xfId="0" applyNumberFormat="1" applyFont="1" applyFill="1" applyBorder="1" applyAlignment="1">
      <alignment vertical="center"/>
    </xf>
    <xf numFmtId="4" fontId="14" fillId="37" borderId="0" xfId="0" applyNumberFormat="1" applyFont="1" applyFill="1" applyAlignment="1">
      <alignment vertical="center"/>
    </xf>
    <xf numFmtId="164" fontId="14" fillId="38" borderId="14" xfId="0" applyNumberFormat="1" applyFont="1" applyFill="1" applyBorder="1" applyAlignment="1">
      <alignment vertical="center"/>
    </xf>
    <xf numFmtId="164" fontId="14" fillId="38" borderId="15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4" fontId="15" fillId="0" borderId="16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164" fontId="14" fillId="0" borderId="16" xfId="0" applyNumberFormat="1" applyFont="1" applyBorder="1" applyAlignment="1">
      <alignment vertical="center"/>
    </xf>
    <xf numFmtId="164" fontId="14" fillId="0" borderId="19" xfId="0" applyNumberFormat="1" applyFont="1" applyBorder="1" applyAlignment="1">
      <alignment vertical="center"/>
    </xf>
    <xf numFmtId="4" fontId="15" fillId="37" borderId="20" xfId="0" applyNumberFormat="1" applyFont="1" applyFill="1" applyBorder="1" applyAlignment="1">
      <alignment vertical="center"/>
    </xf>
    <xf numFmtId="4" fontId="15" fillId="37" borderId="10" xfId="0" applyNumberFormat="1" applyFont="1" applyFill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" fontId="15" fillId="0" borderId="24" xfId="0" applyNumberFormat="1" applyFont="1" applyBorder="1" applyAlignment="1">
      <alignment vertical="center"/>
    </xf>
    <xf numFmtId="164" fontId="15" fillId="0" borderId="24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4" fontId="16" fillId="37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64" fontId="5" fillId="0" borderId="10" xfId="58" applyNumberFormat="1" applyFont="1" applyFill="1" applyBorder="1" applyAlignment="1">
      <alignment horizontal="right" vertical="center" wrapText="1"/>
      <protection/>
    </xf>
    <xf numFmtId="4" fontId="5" fillId="0" borderId="10" xfId="58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169" fontId="5" fillId="0" borderId="10" xfId="58" applyNumberFormat="1" applyFont="1" applyFill="1" applyBorder="1" applyAlignment="1">
      <alignment horizontal="right" vertical="center" wrapText="1"/>
      <protection/>
    </xf>
    <xf numFmtId="0" fontId="1" fillId="0" borderId="18" xfId="0" applyFont="1" applyBorder="1" applyAlignment="1">
      <alignment vertical="center" wrapText="1"/>
    </xf>
    <xf numFmtId="4" fontId="16" fillId="37" borderId="1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left" vertical="top" wrapText="1"/>
    </xf>
    <xf numFmtId="0" fontId="5" fillId="39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right" wrapText="1"/>
    </xf>
    <xf numFmtId="1" fontId="5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3" fontId="5" fillId="0" borderId="0" xfId="68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left" vertical="center" wrapText="1"/>
    </xf>
    <xf numFmtId="0" fontId="14" fillId="38" borderId="28" xfId="0" applyFont="1" applyFill="1" applyBorder="1" applyAlignment="1">
      <alignment horizontal="left" vertical="center" wrapText="1"/>
    </xf>
    <xf numFmtId="0" fontId="14" fillId="38" borderId="36" xfId="0" applyFont="1" applyFill="1" applyBorder="1" applyAlignment="1">
      <alignment horizontal="left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26" xfId="58" applyFont="1" applyBorder="1" applyAlignment="1">
      <alignment horizontal="center" vertical="center" wrapText="1"/>
      <protection/>
    </xf>
    <xf numFmtId="0" fontId="5" fillId="0" borderId="27" xfId="58" applyFont="1" applyBorder="1" applyAlignment="1">
      <alignment horizontal="center" vertical="center" wrapText="1"/>
      <protection/>
    </xf>
    <xf numFmtId="0" fontId="5" fillId="0" borderId="28" xfId="58" applyFont="1" applyBorder="1" applyAlignment="1">
      <alignment horizontal="center" vertical="center" wrapText="1"/>
      <protection/>
    </xf>
    <xf numFmtId="4" fontId="5" fillId="34" borderId="26" xfId="58" applyNumberFormat="1" applyFont="1" applyFill="1" applyBorder="1" applyAlignment="1">
      <alignment horizontal="center" vertical="center" wrapText="1"/>
      <protection/>
    </xf>
    <xf numFmtId="4" fontId="5" fillId="34" borderId="27" xfId="58" applyNumberFormat="1" applyFont="1" applyFill="1" applyBorder="1" applyAlignment="1">
      <alignment horizontal="center" vertical="center" wrapText="1"/>
      <protection/>
    </xf>
    <xf numFmtId="4" fontId="5" fillId="34" borderId="28" xfId="58" applyNumberFormat="1" applyFont="1" applyFill="1" applyBorder="1" applyAlignment="1">
      <alignment horizontal="center" vertical="center" wrapText="1"/>
      <protection/>
    </xf>
    <xf numFmtId="173" fontId="5" fillId="0" borderId="26" xfId="72" applyNumberFormat="1" applyFont="1" applyBorder="1" applyAlignment="1">
      <alignment horizontal="center" vertical="center" wrapText="1"/>
    </xf>
    <xf numFmtId="173" fontId="5" fillId="0" borderId="27" xfId="72" applyNumberFormat="1" applyFont="1" applyBorder="1" applyAlignment="1">
      <alignment horizontal="center" vertical="center" wrapText="1"/>
    </xf>
    <xf numFmtId="173" fontId="5" fillId="0" borderId="28" xfId="72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AppData\Local\Microsoft\Windows\Temporary%20Internet%20Files\Content.Outlook\I6R0Y2AV\&#1088;&#1072;&#1089;&#1093;&#1086;&#1076;(&#1096;&#1082;&#1086;&#1083;&#1099;)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тоСтройИнком(Бетькинская)"/>
      <sheetName val="Агрыз.МСО(Исенбаево)"/>
      <sheetName val="АИСК(СОШ № 2)"/>
      <sheetName val="Асксустрой(Тахталинская)"/>
      <sheetName val="Аксустрой(Старотатадамская)"/>
      <sheetName val="Алексеевская МСО(Шаминская)"/>
      <sheetName val="Алексеевская МСО(Билярская)"/>
      <sheetName val="АлексевскоеМСО(Мокрокурналин)"/>
      <sheetName val="Акт Таш(Б.Сабы)"/>
      <sheetName val="Альтаир-1(Большеподберезинская)"/>
      <sheetName val="АрскаяМСО(Большеатнинская)"/>
      <sheetName val="АСК(Мурзинская)"/>
      <sheetName val="БарсЭлитСтрой(Айбашская)"/>
      <sheetName val="Билдгрупп(Арская СОШ 2)"/>
      <sheetName val="Благоустройство(Аккиреевская)"/>
      <sheetName val="Вектор(СОШ 6)"/>
      <sheetName val="Газстройсервис(Ленина)"/>
      <sheetName val="Гарантия(СОШ 69)"/>
      <sheetName val="ГарантПлюс(Матвеевская)"/>
      <sheetName val="Гранд-Строй(Каргалинская)"/>
      <sheetName val="Гранд-Строй(Лицей 1)"/>
      <sheetName val="Диалог(п.Новый)"/>
      <sheetName val="ДизайнСтройЦентр(СОШ 15)"/>
      <sheetName val="Евростиль(СОШ 35)"/>
      <sheetName val="Евроальянсстрой(староюрашская)"/>
      <sheetName val="Евроальянсстрой(Мортовская)"/>
      <sheetName val="Еврострой(СОШ 8)"/>
      <sheetName val="Зайдуллин(Старотимошкинвская)"/>
      <sheetName val="Ижстройсервис(Ямурзинская)"/>
      <sheetName val="ИльясПлюс(Карадуванская)"/>
      <sheetName val="ИльясПлюс(Кушкетбашская)"/>
      <sheetName val="КазаньСтройТорг(Б.Сабы)"/>
      <sheetName val="Камастройдеталь(СОШ 6)"/>
      <sheetName val="Камастройдеталь(Кадетская)"/>
      <sheetName val="Камастройдеталь(Шереметьевская)"/>
      <sheetName val="Камастройдеталь(СОШ 1)"/>
      <sheetName val="Камастройдеталь(СОШ 2)"/>
      <sheetName val="Камастройдеталь(СОШ 3)"/>
      <sheetName val="Камастройдеталь(Каенлинская)"/>
      <sheetName val="Камастройдеталь(СОШ 8)"/>
      <sheetName val="Камастройдеталь(СОШ 9)"/>
      <sheetName val="Камастройдеталь(СОШ 11)"/>
      <sheetName val="КамЭлектроМонтаж(Кадетская)"/>
      <sheetName val="Казстройсервис (СОШ 39)"/>
      <sheetName val="КамаТехСтрой(СОШ 1)"/>
      <sheetName val="КамаТехСтрой(Покров-Урустамак)"/>
      <sheetName val="Капремстрой(СОШ 7)"/>
      <sheetName val="Каскад"/>
      <sheetName val="Коммунсервис(Ямашурминская)"/>
      <sheetName val="Креит(Гимназия 20)"/>
      <sheetName val="Креит(Лицей 121)"/>
      <sheetName val="Кровля-Стройсервис(Гимн.93)"/>
      <sheetName val="Лидер+Л(Гимн.10)"/>
      <sheetName val="Максад(Аксубаевский)"/>
      <sheetName val="Мамадышское ЖКУ(Красногорская)"/>
      <sheetName val="Мамадышское ЖКУ(Олуязский)"/>
      <sheetName val="Мамадышское ЖКУ(Омарская)"/>
      <sheetName val="Мамадышское ЖКУ(Нижнесуньская)"/>
      <sheetName val="Монлит-НК"/>
      <sheetName val="МегаСтройКомпани(№14)"/>
      <sheetName val="Медик(СОШ 34)"/>
      <sheetName val="Муслим-Стройсервис(Мари Булярск"/>
      <sheetName val="Муслим-Стройсервис(Большечекмак"/>
      <sheetName val="Муслим-Стройсервис(Баюковская)"/>
      <sheetName val="Мир-Строй(Кичкетанская)"/>
      <sheetName val="Надежда(Большетарханская)"/>
      <sheetName val="НефтеСтройМонтаж(БольшойСухояш)"/>
      <sheetName val="НовыйГород(Песчаноковалинская)"/>
      <sheetName val="НовыйГород(Рождественская)"/>
      <sheetName val="ОсноваС(СОШ№1)"/>
      <sheetName val="Основа С(Аксаринская)"/>
      <sheetName val="ПМК-5(Кошки-Теняковская)"/>
      <sheetName val="ПМК-5(Энтуганская)"/>
      <sheetName val="ПМК-6(Нижне-Наратбашская)"/>
      <sheetName val="ПМК-6(Альшиховская)"/>
      <sheetName val="ПоволжьеСтройСтандарт(СОШ 124)"/>
      <sheetName val="ПоискСтрой(СОШ 78)"/>
      <sheetName val="Полимерстврой(СОШ№5-Азнакаево)"/>
      <sheetName val="Поток(сош№11)"/>
      <sheetName val="Поток(каенлинская)"/>
      <sheetName val="Поток(Кадетская)"/>
      <sheetName val="Потенциал(СОШ 1)"/>
      <sheetName val="ПрогресДизайнСтрой(Каз.корр. 1)"/>
      <sheetName val="ПрогрессДизайнСтрой(Лаиш.корр.)"/>
      <sheetName val="Промкомбинат(ОштомьяЮмья)"/>
      <sheetName val="ПрофиСтрой(Кадетская)"/>
      <sheetName val="ПрофиСтройНК(СОШ 6)"/>
      <sheetName val="Посад(СОШ 1)"/>
      <sheetName val="ПРОФИТ(СОШ 5)"/>
      <sheetName val="ПСБ-2(Кубяково)"/>
      <sheetName val="Радуга(Гимн.3)"/>
      <sheetName val="Радуга(СОШ 137)"/>
      <sheetName val="Резида(СОШ 4)"/>
      <sheetName val="РемСтройКом(СОШ 21)"/>
      <sheetName val="РеспектСП(Старо-Челнинская)"/>
      <sheetName val="Респект СП(Бурметьевская)"/>
      <sheetName val="Ремонтстройсервис+(СОШ 115)"/>
      <sheetName val="Ремонтстройсервис+(Татарская 1)"/>
      <sheetName val="Ремонтстройсервис+(СОШ 32)"/>
      <sheetName val="Ремонтстройсервис+(СОШ 57)"/>
      <sheetName val="Ремонтстройсервис+(Гимн.102)"/>
      <sheetName val="Ремонтстройсервис+(СОШ 46)"/>
      <sheetName val="Ремонтстройсервис+(СОШ 9)"/>
      <sheetName val="Ремонтстройсервис+(СОШ 49)"/>
      <sheetName val="Ремонтстройсервис+ (СОШ 31)"/>
      <sheetName val="Ремонстройсервис+(СОШ 38)"/>
      <sheetName val="Ремонтстройсервис +(сош 54)"/>
      <sheetName val="РемЭнегоСтрой(Нижнебишевская)"/>
      <sheetName val="Реставрация(СОШ 41)"/>
      <sheetName val="Реставрация(Гимн.27)"/>
      <sheetName val="РОСЬ(СОШ №4)"/>
      <sheetName val="Сайяр(Каз.корр.7)"/>
      <sheetName val="СантехРемМонтаж(Гимназия № 29)"/>
      <sheetName val="Саф плюс(Гимн.21)"/>
      <sheetName val="Саф плюс(СОШ 84)"/>
      <sheetName val="Саф плюс(Лицей 110)"/>
      <sheetName val="СервисРемСтрой(СОШ 28)"/>
      <sheetName val="Сельхозтехника(Норминская)"/>
      <sheetName val="Созидатель(Марсовская)"/>
      <sheetName val="Строй Град(Варклед-Бодья)"/>
      <sheetName val="Стройград(Красновидовская)"/>
      <sheetName val="Спецстройтехмаш(СОШ 8)"/>
      <sheetName val="СМП-189(СОШ 5)"/>
      <sheetName val="СМУ(Сарсак-Омга)"/>
      <sheetName val="Спасагрострой(Болгарская)"/>
      <sheetName val="СпецТеплоКомплект(СОШ 111)"/>
      <sheetName val="СпецТеплоКомпл(Гимн.140)"/>
      <sheetName val="СпецТеплоКомплект(Гимн.126)"/>
      <sheetName val="Стандарт-НК(СОШ 8)"/>
      <sheetName val="Стройсервис(Новошешминская)"/>
      <sheetName val="Стройсервис(Краснооктябрьская)"/>
      <sheetName val="Стройсервис(СОШ№9)"/>
      <sheetName val="Строитель(Пестречинская№2)"/>
      <sheetName val="Строитель(Егоркинская)"/>
      <sheetName val="Строитель-5(Масловская)"/>
      <sheetName val="СтройБизнесКомп(Джалильская 1)"/>
      <sheetName val="СтройБизнесКомп(Джалильская 2)"/>
      <sheetName val="Стройинвест плюс(Уруссинская)"/>
      <sheetName val="СтройИнвестХолдинг(Ласточкиной)"/>
      <sheetName val="Стройиндустрия(Тат.гимн 1)"/>
      <sheetName val="Стройкомп+(Лесно-калейкинск)"/>
      <sheetName val="Стройком Плюс(СОШ №3)"/>
      <sheetName val="Стройконтактэнерго(Молоелгинск)"/>
      <sheetName val="СтройРемСервис(ООШ 12)"/>
      <sheetName val="СтройПартнер"/>
      <sheetName val="Сфера строй(СОШ 3)"/>
      <sheetName val="Сфера строй(СОШ 2)"/>
      <sheetName val="Сувар Б(Антоновская)"/>
      <sheetName val="СФ Строитель(Тюлячи)"/>
      <sheetName val="Талига(Гимн.94)"/>
      <sheetName val="Талига(СОШ 87)"/>
      <sheetName val="Талига(СОШ 133)"/>
      <sheetName val="Талига (СОШ 64)"/>
      <sheetName val="Татинвестстрой(Гимн.5)"/>
      <sheetName val="Татинвестстрой(Гимн.3)"/>
      <sheetName val="Татинвестсрой(Свияжская)"/>
      <sheetName val="Татинвестстрой(Ходяшевская)"/>
      <sheetName val="Татстройтранс(СОШ 8)"/>
      <sheetName val="ТеплоЛюксПлюс(Новоалимовская)"/>
      <sheetName val="ТехноСтройИнвест(СОШ 134)"/>
      <sheetName val="Техстрой(Сарсазбагряжская)"/>
      <sheetName val="Тиамат(СОШ № 20)"/>
      <sheetName val="Тозелеш(Базарно-Матакская)"/>
      <sheetName val="Универсал(Пестречинская)"/>
      <sheetName val="Универсал(Шалинская)"/>
    </sheetNames>
    <sheetDataSet>
      <sheetData sheetId="82">
        <row r="4">
          <cell r="F4">
            <v>1000000</v>
          </cell>
        </row>
      </sheetData>
      <sheetData sheetId="111">
        <row r="4">
          <cell r="F4">
            <v>3263500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8"/>
  <sheetViews>
    <sheetView tabSelected="1" zoomScalePageLayoutView="0" workbookViewId="0" topLeftCell="A1">
      <pane xSplit="3" ySplit="8" topLeftCell="D9" activePane="bottomRight" state="frozen"/>
      <selection pane="topLeft" activeCell="A4" sqref="A4"/>
      <selection pane="topRight" activeCell="D4" sqref="D4"/>
      <selection pane="bottomLeft" activeCell="A8" sqref="A8"/>
      <selection pane="bottomRight" activeCell="A4" sqref="A4:G4"/>
    </sheetView>
  </sheetViews>
  <sheetFormatPr defaultColWidth="9.140625" defaultRowHeight="15"/>
  <cols>
    <col min="1" max="1" width="5.00390625" style="10" customWidth="1"/>
    <col min="2" max="2" width="3.421875" style="10" customWidth="1"/>
    <col min="3" max="3" width="37.00390625" style="11" customWidth="1"/>
    <col min="4" max="4" width="15.28125" style="11" customWidth="1"/>
    <col min="5" max="5" width="18.8515625" style="10" customWidth="1"/>
    <col min="6" max="6" width="12.00390625" style="10" customWidth="1"/>
    <col min="7" max="7" width="21.8515625" style="10" customWidth="1"/>
    <col min="8" max="8" width="11.421875" style="41" hidden="1" customWidth="1"/>
    <col min="9" max="9" width="17.421875" style="35" hidden="1" customWidth="1"/>
    <col min="10" max="11" width="17.57421875" style="35" hidden="1" customWidth="1"/>
    <col min="12" max="12" width="6.140625" style="13" hidden="1" customWidth="1"/>
    <col min="13" max="13" width="63.8515625" style="41" customWidth="1"/>
    <col min="14" max="14" width="17.421875" style="1" hidden="1" customWidth="1"/>
    <col min="15" max="32" width="8.57421875" style="1" hidden="1" customWidth="1"/>
    <col min="33" max="33" width="37.140625" style="1" customWidth="1"/>
    <col min="34" max="34" width="4.57421875" style="1" customWidth="1"/>
    <col min="35" max="35" width="5.28125" style="1" customWidth="1"/>
    <col min="36" max="36" width="4.57421875" style="1" hidden="1" customWidth="1"/>
    <col min="37" max="37" width="4.28125" style="1" customWidth="1"/>
    <col min="38" max="40" width="4.57421875" style="1" customWidth="1"/>
    <col min="41" max="16384" width="9.140625" style="1" customWidth="1"/>
  </cols>
  <sheetData>
    <row r="1" spans="4:13" ht="12">
      <c r="D1" s="136"/>
      <c r="E1" s="136"/>
      <c r="F1" s="134"/>
      <c r="G1" s="134"/>
      <c r="H1" s="12"/>
      <c r="I1" s="12"/>
      <c r="J1" s="12"/>
      <c r="K1" s="12"/>
      <c r="M1" s="12"/>
    </row>
    <row r="2" spans="4:13" ht="12">
      <c r="D2" s="136"/>
      <c r="E2" s="136"/>
      <c r="F2" s="134"/>
      <c r="G2" s="134"/>
      <c r="H2" s="12"/>
      <c r="I2" s="12"/>
      <c r="J2" s="12"/>
      <c r="K2" s="12"/>
      <c r="M2" s="12"/>
    </row>
    <row r="3" spans="4:13" ht="12">
      <c r="D3" s="136"/>
      <c r="E3" s="136"/>
      <c r="F3" s="134"/>
      <c r="G3" s="134"/>
      <c r="H3" s="12"/>
      <c r="I3" s="12"/>
      <c r="J3" s="12"/>
      <c r="K3" s="12"/>
      <c r="M3" s="12"/>
    </row>
    <row r="4" spans="1:13" ht="15" customHeight="1">
      <c r="A4" s="135" t="s">
        <v>616</v>
      </c>
      <c r="B4" s="135"/>
      <c r="C4" s="135"/>
      <c r="D4" s="135"/>
      <c r="E4" s="135"/>
      <c r="F4" s="135"/>
      <c r="G4" s="135"/>
      <c r="H4" s="10"/>
      <c r="I4" s="10"/>
      <c r="J4" s="10"/>
      <c r="K4" s="10"/>
      <c r="M4" s="10"/>
    </row>
    <row r="5" spans="3:13" ht="9" customHeight="1">
      <c r="C5" s="10"/>
      <c r="D5" s="10"/>
      <c r="H5" s="46"/>
      <c r="I5" s="61"/>
      <c r="J5" s="61"/>
      <c r="K5" s="61"/>
      <c r="M5" s="38"/>
    </row>
    <row r="6" spans="1:32" ht="15.75" customHeight="1">
      <c r="A6" s="130" t="s">
        <v>11</v>
      </c>
      <c r="B6" s="130" t="s">
        <v>11</v>
      </c>
      <c r="C6" s="130" t="s">
        <v>617</v>
      </c>
      <c r="D6" s="130" t="s">
        <v>12</v>
      </c>
      <c r="E6" s="130" t="s">
        <v>386</v>
      </c>
      <c r="F6" s="130" t="s">
        <v>305</v>
      </c>
      <c r="G6" s="130" t="s">
        <v>689</v>
      </c>
      <c r="H6" s="121" t="s">
        <v>642</v>
      </c>
      <c r="I6" s="124" t="s">
        <v>647</v>
      </c>
      <c r="J6" s="125"/>
      <c r="K6" s="126"/>
      <c r="L6" s="137" t="s">
        <v>77</v>
      </c>
      <c r="M6" s="120" t="s">
        <v>691</v>
      </c>
      <c r="N6" s="133" t="s">
        <v>646</v>
      </c>
      <c r="O6" s="140" t="s">
        <v>503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1"/>
    </row>
    <row r="7" spans="1:32" ht="27.75" customHeight="1">
      <c r="A7" s="131"/>
      <c r="B7" s="131"/>
      <c r="C7" s="131"/>
      <c r="D7" s="131"/>
      <c r="E7" s="131"/>
      <c r="F7" s="131"/>
      <c r="G7" s="131"/>
      <c r="H7" s="122"/>
      <c r="I7" s="127"/>
      <c r="J7" s="128"/>
      <c r="K7" s="129"/>
      <c r="L7" s="138"/>
      <c r="M7" s="120"/>
      <c r="N7" s="133"/>
      <c r="O7" s="140" t="s">
        <v>504</v>
      </c>
      <c r="P7" s="141"/>
      <c r="Q7" s="140" t="s">
        <v>505</v>
      </c>
      <c r="R7" s="141"/>
      <c r="S7" s="140" t="s">
        <v>506</v>
      </c>
      <c r="T7" s="141"/>
      <c r="U7" s="140" t="s">
        <v>507</v>
      </c>
      <c r="V7" s="141"/>
      <c r="W7" s="140" t="s">
        <v>508</v>
      </c>
      <c r="X7" s="141"/>
      <c r="Y7" s="140" t="s">
        <v>509</v>
      </c>
      <c r="Z7" s="141"/>
      <c r="AA7" s="140" t="s">
        <v>94</v>
      </c>
      <c r="AB7" s="141"/>
      <c r="AC7" s="140" t="s">
        <v>510</v>
      </c>
      <c r="AD7" s="141"/>
      <c r="AE7" s="140" t="s">
        <v>511</v>
      </c>
      <c r="AF7" s="141"/>
    </row>
    <row r="8" spans="1:32" ht="21" customHeight="1">
      <c r="A8" s="132"/>
      <c r="B8" s="132"/>
      <c r="C8" s="132"/>
      <c r="D8" s="132"/>
      <c r="E8" s="132"/>
      <c r="F8" s="132"/>
      <c r="G8" s="132"/>
      <c r="H8" s="123"/>
      <c r="I8" s="49" t="s">
        <v>75</v>
      </c>
      <c r="J8" s="48" t="s">
        <v>76</v>
      </c>
      <c r="K8" s="48" t="s">
        <v>77</v>
      </c>
      <c r="L8" s="139"/>
      <c r="M8" s="120"/>
      <c r="N8" s="133"/>
      <c r="O8" s="8" t="s">
        <v>512</v>
      </c>
      <c r="P8" s="8" t="s">
        <v>513</v>
      </c>
      <c r="Q8" s="8" t="s">
        <v>512</v>
      </c>
      <c r="R8" s="8" t="s">
        <v>513</v>
      </c>
      <c r="S8" s="8" t="s">
        <v>512</v>
      </c>
      <c r="T8" s="8" t="s">
        <v>513</v>
      </c>
      <c r="U8" s="8" t="s">
        <v>512</v>
      </c>
      <c r="V8" s="8" t="s">
        <v>513</v>
      </c>
      <c r="W8" s="8" t="s">
        <v>512</v>
      </c>
      <c r="X8" s="8" t="s">
        <v>513</v>
      </c>
      <c r="Y8" s="8" t="s">
        <v>512</v>
      </c>
      <c r="Z8" s="8" t="s">
        <v>513</v>
      </c>
      <c r="AA8" s="8" t="s">
        <v>512</v>
      </c>
      <c r="AB8" s="8" t="s">
        <v>513</v>
      </c>
      <c r="AC8" s="8" t="s">
        <v>512</v>
      </c>
      <c r="AD8" s="8" t="s">
        <v>513</v>
      </c>
      <c r="AE8" s="8" t="s">
        <v>512</v>
      </c>
      <c r="AF8" s="8" t="s">
        <v>513</v>
      </c>
    </row>
    <row r="9" spans="1:32" s="26" customFormat="1" ht="11.25" customHeight="1">
      <c r="A9" s="14"/>
      <c r="B9" s="14"/>
      <c r="C9" s="6" t="s">
        <v>13</v>
      </c>
      <c r="D9" s="6"/>
      <c r="E9" s="15">
        <f>E10+E17+E22+E28+E32+E37+E41+E46+E49+E52+E55+E59+E64+E72+E78+E81+E85+E88+E92+E100+E106+E109+E112+E116+E121+E126+E132+E135+E140+E146+E158+E162+E168+E173+E176+E180+E184+E188+E192+E196+E199+E202+E206+E209+E219</f>
        <v>2173491224.74</v>
      </c>
      <c r="F9" s="15">
        <f>F10+F17+F22+F28+F32+F37+F41+F46+F49+F52+F55+F59+F64+F72+F78+F81+F85+F88+F92+F100+F106+F109+F112+F116+F121+F126+F132+F135+F140+F146+F158+F162+F168+F173+F176+F180+F184+F188+F192+F196+F199+F202+F206+F209+F219</f>
        <v>565363.55</v>
      </c>
      <c r="G9" s="14"/>
      <c r="H9" s="14"/>
      <c r="I9" s="17"/>
      <c r="J9" s="17"/>
      <c r="K9" s="17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26" customFormat="1" ht="12">
      <c r="A10" s="18"/>
      <c r="B10" s="18">
        <v>1</v>
      </c>
      <c r="C10" s="98" t="s">
        <v>14</v>
      </c>
      <c r="D10" s="20"/>
      <c r="E10" s="21">
        <f>SUM(E12:E16)</f>
        <v>29425979.28</v>
      </c>
      <c r="F10" s="21">
        <f>SUM(F12:F16)</f>
        <v>10052.6</v>
      </c>
      <c r="G10" s="18"/>
      <c r="H10" s="20"/>
      <c r="I10" s="39"/>
      <c r="J10" s="39"/>
      <c r="K10" s="39"/>
      <c r="L10" s="22"/>
      <c r="M10" s="2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2">
      <c r="A11" s="2"/>
      <c r="B11" s="2"/>
      <c r="C11" s="3" t="s">
        <v>15</v>
      </c>
      <c r="D11" s="3"/>
      <c r="E11" s="27"/>
      <c r="F11" s="27"/>
      <c r="G11" s="2"/>
      <c r="H11" s="38"/>
      <c r="I11" s="50"/>
      <c r="J11" s="50"/>
      <c r="K11" s="50"/>
      <c r="L11" s="9"/>
      <c r="M11" s="3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81" customHeight="1">
      <c r="A12" s="4">
        <v>1</v>
      </c>
      <c r="B12" s="4">
        <v>1</v>
      </c>
      <c r="C12" s="5" t="s">
        <v>391</v>
      </c>
      <c r="D12" s="5" t="s">
        <v>236</v>
      </c>
      <c r="E12" s="28">
        <v>8827686.72</v>
      </c>
      <c r="F12" s="28">
        <v>2400.1</v>
      </c>
      <c r="G12" s="2" t="s">
        <v>316</v>
      </c>
      <c r="H12" s="29" t="s">
        <v>643</v>
      </c>
      <c r="I12" s="38" t="s">
        <v>648</v>
      </c>
      <c r="J12" s="38"/>
      <c r="K12" s="7"/>
      <c r="L12" s="53"/>
      <c r="M12" s="38" t="s">
        <v>658</v>
      </c>
      <c r="N12" s="8"/>
      <c r="O12" s="8" t="s">
        <v>73</v>
      </c>
      <c r="P12" s="8"/>
      <c r="Q12" s="8" t="s">
        <v>72</v>
      </c>
      <c r="R12" s="8"/>
      <c r="S12" s="8" t="s">
        <v>73</v>
      </c>
      <c r="T12" s="8"/>
      <c r="U12" s="8" t="s">
        <v>73</v>
      </c>
      <c r="V12" s="8"/>
      <c r="W12" s="8" t="s">
        <v>73</v>
      </c>
      <c r="X12" s="8"/>
      <c r="Y12" s="8" t="s">
        <v>72</v>
      </c>
      <c r="Z12" s="8"/>
      <c r="AA12" s="8" t="s">
        <v>72</v>
      </c>
      <c r="AB12" s="8"/>
      <c r="AC12" s="8" t="s">
        <v>73</v>
      </c>
      <c r="AD12" s="8"/>
      <c r="AE12" s="8" t="s">
        <v>73</v>
      </c>
      <c r="AF12" s="8"/>
    </row>
    <row r="13" spans="1:32" ht="88.5" customHeight="1">
      <c r="A13" s="4">
        <v>2</v>
      </c>
      <c r="B13" s="4">
        <v>2</v>
      </c>
      <c r="C13" s="5" t="s">
        <v>392</v>
      </c>
      <c r="D13" s="5" t="s">
        <v>57</v>
      </c>
      <c r="E13" s="28">
        <v>9521255.42</v>
      </c>
      <c r="F13" s="28">
        <v>1982.9</v>
      </c>
      <c r="G13" s="2" t="s">
        <v>317</v>
      </c>
      <c r="H13" s="38" t="s">
        <v>307</v>
      </c>
      <c r="I13" s="7"/>
      <c r="J13" s="7"/>
      <c r="K13" s="7"/>
      <c r="L13" s="53"/>
      <c r="M13" s="38" t="s">
        <v>658</v>
      </c>
      <c r="N13" s="8"/>
      <c r="O13" s="8" t="s">
        <v>73</v>
      </c>
      <c r="P13" s="8"/>
      <c r="Q13" s="8" t="s">
        <v>72</v>
      </c>
      <c r="R13" s="8"/>
      <c r="S13" s="8" t="s">
        <v>128</v>
      </c>
      <c r="T13" s="8"/>
      <c r="U13" s="8" t="s">
        <v>73</v>
      </c>
      <c r="V13" s="8"/>
      <c r="W13" s="8" t="s">
        <v>73</v>
      </c>
      <c r="X13" s="8"/>
      <c r="Y13" s="8" t="s">
        <v>72</v>
      </c>
      <c r="Z13" s="8"/>
      <c r="AA13" s="8" t="s">
        <v>72</v>
      </c>
      <c r="AB13" s="8"/>
      <c r="AC13" s="8" t="s">
        <v>73</v>
      </c>
      <c r="AD13" s="8"/>
      <c r="AE13" s="8" t="s">
        <v>73</v>
      </c>
      <c r="AF13" s="8"/>
    </row>
    <row r="14" spans="1:39" ht="101.25" customHeight="1">
      <c r="A14" s="4">
        <v>3</v>
      </c>
      <c r="B14" s="4">
        <v>3</v>
      </c>
      <c r="C14" s="5" t="s">
        <v>393</v>
      </c>
      <c r="D14" s="5" t="s">
        <v>235</v>
      </c>
      <c r="E14" s="28">
        <v>8329461.95</v>
      </c>
      <c r="F14" s="28">
        <v>1876</v>
      </c>
      <c r="G14" s="2" t="s">
        <v>318</v>
      </c>
      <c r="H14" s="38" t="s">
        <v>307</v>
      </c>
      <c r="I14" s="7" t="s">
        <v>655</v>
      </c>
      <c r="J14" s="7" t="s">
        <v>531</v>
      </c>
      <c r="K14" s="7"/>
      <c r="L14" s="53"/>
      <c r="M14" s="38" t="s">
        <v>690</v>
      </c>
      <c r="N14" s="8"/>
      <c r="O14" s="8" t="s">
        <v>73</v>
      </c>
      <c r="P14" s="8"/>
      <c r="Q14" s="8" t="s">
        <v>72</v>
      </c>
      <c r="R14" s="8"/>
      <c r="S14" s="8" t="s">
        <v>73</v>
      </c>
      <c r="T14" s="8"/>
      <c r="U14" s="8" t="s">
        <v>73</v>
      </c>
      <c r="V14" s="8"/>
      <c r="W14" s="8" t="s">
        <v>73</v>
      </c>
      <c r="X14" s="8"/>
      <c r="Y14" s="8" t="s">
        <v>72</v>
      </c>
      <c r="Z14" s="8"/>
      <c r="AA14" s="8" t="s">
        <v>72</v>
      </c>
      <c r="AB14" s="8"/>
      <c r="AC14" s="8" t="s">
        <v>73</v>
      </c>
      <c r="AD14" s="8"/>
      <c r="AE14" s="8" t="s">
        <v>73</v>
      </c>
      <c r="AF14" s="8"/>
      <c r="AM14" s="38" t="s">
        <v>376</v>
      </c>
    </row>
    <row r="15" spans="1:32" ht="87.75" customHeight="1">
      <c r="A15" s="4">
        <v>4</v>
      </c>
      <c r="B15" s="4">
        <v>4</v>
      </c>
      <c r="C15" s="5" t="s">
        <v>394</v>
      </c>
      <c r="D15" s="5" t="s">
        <v>237</v>
      </c>
      <c r="E15" s="28">
        <v>1253196.05</v>
      </c>
      <c r="F15" s="28">
        <v>1181.1</v>
      </c>
      <c r="G15" s="2" t="s">
        <v>320</v>
      </c>
      <c r="H15" s="38" t="s">
        <v>307</v>
      </c>
      <c r="I15" s="7"/>
      <c r="J15" s="7"/>
      <c r="K15" s="7"/>
      <c r="L15" s="53"/>
      <c r="M15" s="38" t="s">
        <v>658</v>
      </c>
      <c r="N15" s="8"/>
      <c r="O15" s="8" t="s">
        <v>73</v>
      </c>
      <c r="P15" s="8"/>
      <c r="Q15" s="8" t="s">
        <v>72</v>
      </c>
      <c r="R15" s="8"/>
      <c r="S15" s="8" t="s">
        <v>73</v>
      </c>
      <c r="T15" s="8"/>
      <c r="U15" s="8" t="s">
        <v>73</v>
      </c>
      <c r="V15" s="8"/>
      <c r="W15" s="8" t="s">
        <v>73</v>
      </c>
      <c r="X15" s="8"/>
      <c r="Y15" s="8" t="s">
        <v>73</v>
      </c>
      <c r="Z15" s="8"/>
      <c r="AA15" s="8" t="s">
        <v>72</v>
      </c>
      <c r="AB15" s="8"/>
      <c r="AC15" s="8" t="s">
        <v>73</v>
      </c>
      <c r="AD15" s="8"/>
      <c r="AE15" s="8" t="s">
        <v>73</v>
      </c>
      <c r="AF15" s="8"/>
    </row>
    <row r="16" spans="1:32" ht="94.5" customHeight="1">
      <c r="A16" s="4">
        <v>5</v>
      </c>
      <c r="B16" s="4">
        <v>5</v>
      </c>
      <c r="C16" s="5" t="s">
        <v>395</v>
      </c>
      <c r="D16" s="5" t="s">
        <v>238</v>
      </c>
      <c r="E16" s="28">
        <v>1494379.14</v>
      </c>
      <c r="F16" s="28">
        <v>2612.5</v>
      </c>
      <c r="G16" s="2" t="s">
        <v>319</v>
      </c>
      <c r="H16" s="38" t="s">
        <v>307</v>
      </c>
      <c r="I16" s="7"/>
      <c r="J16" s="7"/>
      <c r="K16" s="7"/>
      <c r="L16" s="53"/>
      <c r="M16" s="38" t="s">
        <v>658</v>
      </c>
      <c r="N16" s="8"/>
      <c r="O16" s="8" t="s">
        <v>73</v>
      </c>
      <c r="P16" s="8"/>
      <c r="Q16" s="8" t="s">
        <v>72</v>
      </c>
      <c r="R16" s="8"/>
      <c r="S16" s="8" t="s">
        <v>72</v>
      </c>
      <c r="T16" s="8"/>
      <c r="U16" s="8" t="s">
        <v>73</v>
      </c>
      <c r="V16" s="8"/>
      <c r="W16" s="8" t="s">
        <v>73</v>
      </c>
      <c r="X16" s="8"/>
      <c r="Y16" s="8" t="s">
        <v>72</v>
      </c>
      <c r="Z16" s="8"/>
      <c r="AA16" s="8" t="s">
        <v>72</v>
      </c>
      <c r="AB16" s="8"/>
      <c r="AC16" s="8" t="s">
        <v>73</v>
      </c>
      <c r="AD16" s="8"/>
      <c r="AE16" s="8" t="s">
        <v>73</v>
      </c>
      <c r="AF16" s="8"/>
    </row>
    <row r="17" spans="1:32" s="26" customFormat="1" ht="12">
      <c r="A17" s="18"/>
      <c r="B17" s="18">
        <v>2</v>
      </c>
      <c r="C17" s="98" t="s">
        <v>16</v>
      </c>
      <c r="D17" s="20"/>
      <c r="E17" s="21">
        <f>SUM(E19:E21)</f>
        <v>30545719.03</v>
      </c>
      <c r="F17" s="21">
        <f>SUM(F19:F21)</f>
        <v>9593.1</v>
      </c>
      <c r="G17" s="18"/>
      <c r="H17" s="20"/>
      <c r="I17" s="39"/>
      <c r="J17" s="39"/>
      <c r="K17" s="39"/>
      <c r="L17" s="22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ht="12">
      <c r="A18" s="2"/>
      <c r="B18" s="2"/>
      <c r="C18" s="3" t="s">
        <v>15</v>
      </c>
      <c r="D18" s="3"/>
      <c r="E18" s="27"/>
      <c r="F18" s="27"/>
      <c r="G18" s="2"/>
      <c r="H18" s="38"/>
      <c r="I18" s="50"/>
      <c r="J18" s="50"/>
      <c r="K18" s="50"/>
      <c r="L18" s="9"/>
      <c r="M18" s="4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60.75" customHeight="1">
      <c r="A19" s="4">
        <v>6</v>
      </c>
      <c r="B19" s="4">
        <v>1</v>
      </c>
      <c r="C19" s="5" t="s">
        <v>396</v>
      </c>
      <c r="D19" s="5" t="s">
        <v>194</v>
      </c>
      <c r="E19" s="28">
        <v>13521710.56</v>
      </c>
      <c r="F19" s="28">
        <v>4251.6</v>
      </c>
      <c r="G19" s="2" t="s">
        <v>313</v>
      </c>
      <c r="H19" s="47" t="s">
        <v>307</v>
      </c>
      <c r="I19" s="51"/>
      <c r="J19" s="51"/>
      <c r="K19" s="51"/>
      <c r="L19" s="53"/>
      <c r="M19" s="38" t="s">
        <v>659</v>
      </c>
      <c r="N19" s="8">
        <v>89196234446</v>
      </c>
      <c r="O19" s="30" t="s">
        <v>93</v>
      </c>
      <c r="P19" s="8"/>
      <c r="Q19" s="30" t="s">
        <v>93</v>
      </c>
      <c r="R19" s="8"/>
      <c r="S19" s="30" t="s">
        <v>73</v>
      </c>
      <c r="T19" s="8"/>
      <c r="U19" s="30" t="s">
        <v>73</v>
      </c>
      <c r="V19" s="8"/>
      <c r="W19" s="30" t="s">
        <v>73</v>
      </c>
      <c r="X19" s="8"/>
      <c r="Y19" s="30" t="s">
        <v>73</v>
      </c>
      <c r="Z19" s="8"/>
      <c r="AA19" s="30" t="s">
        <v>73</v>
      </c>
      <c r="AB19" s="8"/>
      <c r="AC19" s="30" t="s">
        <v>73</v>
      </c>
      <c r="AD19" s="8"/>
      <c r="AE19" s="30" t="s">
        <v>73</v>
      </c>
      <c r="AF19" s="8"/>
    </row>
    <row r="20" spans="1:32" ht="67.5" customHeight="1">
      <c r="A20" s="4">
        <v>7</v>
      </c>
      <c r="B20" s="4">
        <v>2</v>
      </c>
      <c r="C20" s="5" t="s">
        <v>397</v>
      </c>
      <c r="D20" s="5" t="s">
        <v>58</v>
      </c>
      <c r="E20" s="28">
        <v>13279702.56</v>
      </c>
      <c r="F20" s="28">
        <v>4362</v>
      </c>
      <c r="G20" s="2" t="s">
        <v>314</v>
      </c>
      <c r="H20" s="47" t="s">
        <v>307</v>
      </c>
      <c r="I20" s="51" t="s">
        <v>10</v>
      </c>
      <c r="J20" s="51" t="s">
        <v>532</v>
      </c>
      <c r="K20" s="51"/>
      <c r="L20" s="53"/>
      <c r="M20" s="47" t="s">
        <v>688</v>
      </c>
      <c r="N20" s="8">
        <v>89172307970</v>
      </c>
      <c r="O20" s="30" t="s">
        <v>73</v>
      </c>
      <c r="P20" s="8"/>
      <c r="Q20" s="30" t="s">
        <v>73</v>
      </c>
      <c r="R20" s="8"/>
      <c r="S20" s="30" t="s">
        <v>73</v>
      </c>
      <c r="T20" s="8"/>
      <c r="U20" s="30" t="s">
        <v>128</v>
      </c>
      <c r="V20" s="8" t="s">
        <v>382</v>
      </c>
      <c r="W20" s="30" t="s">
        <v>73</v>
      </c>
      <c r="X20" s="8"/>
      <c r="Y20" s="30" t="s">
        <v>73</v>
      </c>
      <c r="Z20" s="8"/>
      <c r="AA20" s="30" t="s">
        <v>73</v>
      </c>
      <c r="AB20" s="8"/>
      <c r="AC20" s="30" t="s">
        <v>73</v>
      </c>
      <c r="AD20" s="8"/>
      <c r="AE20" s="30" t="s">
        <v>73</v>
      </c>
      <c r="AF20" s="8"/>
    </row>
    <row r="21" spans="1:32" ht="55.5" customHeight="1">
      <c r="A21" s="4">
        <v>8</v>
      </c>
      <c r="B21" s="4">
        <v>3</v>
      </c>
      <c r="C21" s="5" t="s">
        <v>398</v>
      </c>
      <c r="D21" s="5" t="s">
        <v>226</v>
      </c>
      <c r="E21" s="28">
        <v>3744305.91</v>
      </c>
      <c r="F21" s="28">
        <v>979.5</v>
      </c>
      <c r="G21" s="2" t="s">
        <v>315</v>
      </c>
      <c r="H21" s="47" t="s">
        <v>307</v>
      </c>
      <c r="I21" s="51"/>
      <c r="J21" s="51"/>
      <c r="K21" s="51"/>
      <c r="L21" s="53"/>
      <c r="M21" s="47" t="s">
        <v>687</v>
      </c>
      <c r="N21" s="8">
        <v>89173920483</v>
      </c>
      <c r="O21" s="30" t="s">
        <v>73</v>
      </c>
      <c r="P21" s="8"/>
      <c r="Q21" s="30" t="s">
        <v>73</v>
      </c>
      <c r="R21" s="8"/>
      <c r="S21" s="30" t="s">
        <v>73</v>
      </c>
      <c r="T21" s="8"/>
      <c r="U21" s="30" t="s">
        <v>73</v>
      </c>
      <c r="V21" s="8"/>
      <c r="W21" s="30" t="s">
        <v>73</v>
      </c>
      <c r="X21" s="8"/>
      <c r="Y21" s="30" t="s">
        <v>73</v>
      </c>
      <c r="Z21" s="8"/>
      <c r="AA21" s="30" t="s">
        <v>73</v>
      </c>
      <c r="AB21" s="8"/>
      <c r="AC21" s="30" t="s">
        <v>128</v>
      </c>
      <c r="AD21" s="8" t="s">
        <v>382</v>
      </c>
      <c r="AE21" s="30" t="s">
        <v>73</v>
      </c>
      <c r="AF21" s="8"/>
    </row>
    <row r="22" spans="1:32" s="26" customFormat="1" ht="12">
      <c r="A22" s="18"/>
      <c r="B22" s="18">
        <v>3</v>
      </c>
      <c r="C22" s="98" t="s">
        <v>17</v>
      </c>
      <c r="D22" s="20"/>
      <c r="E22" s="21">
        <f>SUM(E24:E27)</f>
        <v>15820583.68</v>
      </c>
      <c r="F22" s="21">
        <f>SUM(F24:F27)</f>
        <v>3998</v>
      </c>
      <c r="G22" s="18"/>
      <c r="H22" s="20"/>
      <c r="I22" s="39"/>
      <c r="J22" s="39"/>
      <c r="K22" s="39"/>
      <c r="L22" s="22"/>
      <c r="M22" s="2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2">
      <c r="A23" s="2"/>
      <c r="B23" s="2"/>
      <c r="C23" s="3" t="s">
        <v>15</v>
      </c>
      <c r="D23" s="3"/>
      <c r="E23" s="27"/>
      <c r="F23" s="27"/>
      <c r="G23" s="4"/>
      <c r="H23" s="38"/>
      <c r="I23" s="50"/>
      <c r="J23" s="50"/>
      <c r="K23" s="50"/>
      <c r="L23" s="9"/>
      <c r="M23" s="3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87.75" customHeight="1">
      <c r="A24" s="4">
        <v>9</v>
      </c>
      <c r="B24" s="4">
        <v>1</v>
      </c>
      <c r="C24" s="5" t="s">
        <v>399</v>
      </c>
      <c r="D24" s="5" t="s">
        <v>59</v>
      </c>
      <c r="E24" s="28">
        <v>8792434</v>
      </c>
      <c r="F24" s="28">
        <v>1871.5</v>
      </c>
      <c r="G24" s="4" t="s">
        <v>285</v>
      </c>
      <c r="H24" s="47" t="s">
        <v>307</v>
      </c>
      <c r="I24" s="51"/>
      <c r="J24" s="51"/>
      <c r="K24" s="51"/>
      <c r="L24" s="53"/>
      <c r="M24" s="38" t="s">
        <v>658</v>
      </c>
      <c r="N24" s="8"/>
      <c r="O24" s="8" t="s">
        <v>73</v>
      </c>
      <c r="P24" s="7"/>
      <c r="Q24" s="8" t="s">
        <v>73</v>
      </c>
      <c r="R24" s="7"/>
      <c r="S24" s="8" t="s">
        <v>72</v>
      </c>
      <c r="T24" s="8" t="s">
        <v>382</v>
      </c>
      <c r="U24" s="8" t="s">
        <v>73</v>
      </c>
      <c r="V24" s="7"/>
      <c r="W24" s="8" t="s">
        <v>73</v>
      </c>
      <c r="X24" s="7"/>
      <c r="Y24" s="8" t="s">
        <v>73</v>
      </c>
      <c r="Z24" s="7"/>
      <c r="AA24" s="8" t="s">
        <v>73</v>
      </c>
      <c r="AB24" s="7"/>
      <c r="AC24" s="8" t="s">
        <v>73</v>
      </c>
      <c r="AD24" s="7"/>
      <c r="AE24" s="8" t="s">
        <v>73</v>
      </c>
      <c r="AF24" s="7"/>
    </row>
    <row r="25" spans="1:32" ht="102" customHeight="1">
      <c r="A25" s="4">
        <v>10</v>
      </c>
      <c r="B25" s="4">
        <v>2</v>
      </c>
      <c r="C25" s="5" t="s">
        <v>400</v>
      </c>
      <c r="D25" s="5" t="s">
        <v>202</v>
      </c>
      <c r="E25" s="28">
        <v>1290854.1</v>
      </c>
      <c r="F25" s="28">
        <v>365.3</v>
      </c>
      <c r="G25" s="4" t="s">
        <v>286</v>
      </c>
      <c r="H25" s="47" t="s">
        <v>307</v>
      </c>
      <c r="I25" s="51"/>
      <c r="J25" s="51"/>
      <c r="K25" s="51"/>
      <c r="L25" s="53"/>
      <c r="M25" s="38" t="s">
        <v>692</v>
      </c>
      <c r="N25" s="8"/>
      <c r="O25" s="8" t="s">
        <v>73</v>
      </c>
      <c r="P25" s="7"/>
      <c r="Q25" s="8" t="s">
        <v>73</v>
      </c>
      <c r="R25" s="7"/>
      <c r="S25" s="8" t="s">
        <v>72</v>
      </c>
      <c r="T25" s="8" t="s">
        <v>382</v>
      </c>
      <c r="U25" s="8" t="s">
        <v>73</v>
      </c>
      <c r="V25" s="7"/>
      <c r="W25" s="8" t="s">
        <v>73</v>
      </c>
      <c r="X25" s="7"/>
      <c r="Y25" s="8" t="s">
        <v>73</v>
      </c>
      <c r="Z25" s="7"/>
      <c r="AA25" s="8" t="s">
        <v>73</v>
      </c>
      <c r="AB25" s="7"/>
      <c r="AC25" s="8" t="s">
        <v>73</v>
      </c>
      <c r="AD25" s="7"/>
      <c r="AE25" s="8" t="s">
        <v>73</v>
      </c>
      <c r="AF25" s="7"/>
    </row>
    <row r="26" spans="1:32" ht="102" customHeight="1">
      <c r="A26" s="4">
        <v>11</v>
      </c>
      <c r="B26" s="4">
        <v>3</v>
      </c>
      <c r="C26" s="5" t="s">
        <v>401</v>
      </c>
      <c r="D26" s="5" t="s">
        <v>201</v>
      </c>
      <c r="E26" s="28">
        <v>1742417.37</v>
      </c>
      <c r="F26" s="28">
        <v>453.5</v>
      </c>
      <c r="G26" s="4" t="s">
        <v>286</v>
      </c>
      <c r="H26" s="47" t="s">
        <v>307</v>
      </c>
      <c r="I26" s="51"/>
      <c r="J26" s="51"/>
      <c r="K26" s="51"/>
      <c r="L26" s="53"/>
      <c r="M26" s="38" t="s">
        <v>693</v>
      </c>
      <c r="N26" s="8"/>
      <c r="O26" s="8" t="s">
        <v>73</v>
      </c>
      <c r="P26" s="7"/>
      <c r="Q26" s="8" t="s">
        <v>73</v>
      </c>
      <c r="R26" s="7"/>
      <c r="S26" s="8" t="s">
        <v>72</v>
      </c>
      <c r="T26" s="8" t="s">
        <v>382</v>
      </c>
      <c r="U26" s="8" t="s">
        <v>73</v>
      </c>
      <c r="V26" s="7"/>
      <c r="W26" s="8" t="s">
        <v>73</v>
      </c>
      <c r="X26" s="7"/>
      <c r="Y26" s="8" t="s">
        <v>73</v>
      </c>
      <c r="Z26" s="7"/>
      <c r="AA26" s="8" t="s">
        <v>73</v>
      </c>
      <c r="AB26" s="7"/>
      <c r="AC26" s="8" t="s">
        <v>73</v>
      </c>
      <c r="AD26" s="7"/>
      <c r="AE26" s="8" t="s">
        <v>73</v>
      </c>
      <c r="AF26" s="7"/>
    </row>
    <row r="27" spans="1:32" ht="46.5" customHeight="1">
      <c r="A27" s="4">
        <v>12</v>
      </c>
      <c r="B27" s="4">
        <v>4</v>
      </c>
      <c r="C27" s="5" t="s">
        <v>402</v>
      </c>
      <c r="D27" s="5" t="s">
        <v>245</v>
      </c>
      <c r="E27" s="28">
        <v>3994878.21</v>
      </c>
      <c r="F27" s="28">
        <v>1307.7</v>
      </c>
      <c r="G27" s="4" t="s">
        <v>287</v>
      </c>
      <c r="H27" s="47" t="s">
        <v>307</v>
      </c>
      <c r="I27" s="51"/>
      <c r="J27" s="51"/>
      <c r="K27" s="51"/>
      <c r="L27" s="53"/>
      <c r="M27" s="47" t="s">
        <v>687</v>
      </c>
      <c r="N27" s="8"/>
      <c r="O27" s="8" t="s">
        <v>73</v>
      </c>
      <c r="P27" s="7"/>
      <c r="Q27" s="8" t="s">
        <v>73</v>
      </c>
      <c r="R27" s="7"/>
      <c r="S27" s="8" t="s">
        <v>72</v>
      </c>
      <c r="T27" s="8" t="s">
        <v>382</v>
      </c>
      <c r="U27" s="8" t="s">
        <v>73</v>
      </c>
      <c r="V27" s="7"/>
      <c r="W27" s="8" t="s">
        <v>73</v>
      </c>
      <c r="X27" s="7"/>
      <c r="Y27" s="8" t="s">
        <v>73</v>
      </c>
      <c r="Z27" s="7"/>
      <c r="AA27" s="8" t="s">
        <v>73</v>
      </c>
      <c r="AB27" s="7"/>
      <c r="AC27" s="8" t="s">
        <v>73</v>
      </c>
      <c r="AD27" s="7"/>
      <c r="AE27" s="8" t="s">
        <v>73</v>
      </c>
      <c r="AF27" s="7"/>
    </row>
    <row r="28" spans="1:32" s="26" customFormat="1" ht="12">
      <c r="A28" s="18"/>
      <c r="B28" s="18">
        <v>4</v>
      </c>
      <c r="C28" s="98" t="s">
        <v>18</v>
      </c>
      <c r="D28" s="20"/>
      <c r="E28" s="21">
        <f>SUM(E30:E31)</f>
        <v>21709209.88</v>
      </c>
      <c r="F28" s="21">
        <f>SUM(F30:F31)</f>
        <v>5887.6</v>
      </c>
      <c r="G28" s="18"/>
      <c r="H28" s="20"/>
      <c r="I28" s="39"/>
      <c r="J28" s="39"/>
      <c r="K28" s="39"/>
      <c r="L28" s="22"/>
      <c r="M28" s="23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2">
      <c r="A29" s="2"/>
      <c r="B29" s="2"/>
      <c r="C29" s="3" t="s">
        <v>15</v>
      </c>
      <c r="D29" s="3"/>
      <c r="E29" s="27"/>
      <c r="F29" s="27"/>
      <c r="G29" s="2"/>
      <c r="H29" s="38"/>
      <c r="I29" s="50"/>
      <c r="J29" s="50"/>
      <c r="K29" s="50"/>
      <c r="L29" s="9"/>
      <c r="M29" s="3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86.25" customHeight="1">
      <c r="A30" s="2">
        <v>13</v>
      </c>
      <c r="B30" s="2">
        <v>1</v>
      </c>
      <c r="C30" s="5" t="s">
        <v>403</v>
      </c>
      <c r="D30" s="5" t="s">
        <v>198</v>
      </c>
      <c r="E30" s="28">
        <v>14412000</v>
      </c>
      <c r="F30" s="28">
        <v>3281.2</v>
      </c>
      <c r="G30" s="2" t="s">
        <v>283</v>
      </c>
      <c r="H30" s="47" t="s">
        <v>307</v>
      </c>
      <c r="I30" s="51"/>
      <c r="J30" s="51"/>
      <c r="K30" s="51"/>
      <c r="L30" s="53"/>
      <c r="M30" s="38" t="s">
        <v>658</v>
      </c>
      <c r="N30" s="8"/>
      <c r="O30" s="8" t="s">
        <v>73</v>
      </c>
      <c r="P30" s="8"/>
      <c r="Q30" s="8" t="s">
        <v>73</v>
      </c>
      <c r="R30" s="8"/>
      <c r="S30" s="8" t="s">
        <v>73</v>
      </c>
      <c r="T30" s="8"/>
      <c r="U30" s="8" t="s">
        <v>73</v>
      </c>
      <c r="V30" s="8"/>
      <c r="W30" s="8" t="s">
        <v>73</v>
      </c>
      <c r="X30" s="8"/>
      <c r="Y30" s="8" t="s">
        <v>73</v>
      </c>
      <c r="Z30" s="8"/>
      <c r="AA30" s="8" t="s">
        <v>73</v>
      </c>
      <c r="AB30" s="8"/>
      <c r="AC30" s="8" t="s">
        <v>73</v>
      </c>
      <c r="AD30" s="8"/>
      <c r="AE30" s="8" t="s">
        <v>73</v>
      </c>
      <c r="AF30" s="8"/>
    </row>
    <row r="31" spans="1:32" ht="96" customHeight="1">
      <c r="A31" s="2">
        <v>14</v>
      </c>
      <c r="B31" s="2">
        <v>2</v>
      </c>
      <c r="C31" s="5" t="s">
        <v>404</v>
      </c>
      <c r="D31" s="5" t="s">
        <v>199</v>
      </c>
      <c r="E31" s="28">
        <v>7297209.88</v>
      </c>
      <c r="F31" s="28">
        <v>2606.4</v>
      </c>
      <c r="G31" s="2" t="s">
        <v>284</v>
      </c>
      <c r="H31" s="47" t="s">
        <v>307</v>
      </c>
      <c r="I31" s="51"/>
      <c r="J31" s="51"/>
      <c r="K31" s="51"/>
      <c r="L31" s="53"/>
      <c r="M31" s="38" t="s">
        <v>658</v>
      </c>
      <c r="N31" s="8"/>
      <c r="O31" s="8" t="s">
        <v>73</v>
      </c>
      <c r="P31" s="8"/>
      <c r="Q31" s="8" t="s">
        <v>73</v>
      </c>
      <c r="R31" s="8"/>
      <c r="S31" s="8" t="s">
        <v>73</v>
      </c>
      <c r="T31" s="8"/>
      <c r="U31" s="8" t="s">
        <v>73</v>
      </c>
      <c r="V31" s="8"/>
      <c r="W31" s="8" t="s">
        <v>73</v>
      </c>
      <c r="X31" s="8"/>
      <c r="Y31" s="8" t="s">
        <v>73</v>
      </c>
      <c r="Z31" s="8"/>
      <c r="AA31" s="8" t="s">
        <v>73</v>
      </c>
      <c r="AB31" s="8"/>
      <c r="AC31" s="8" t="s">
        <v>73</v>
      </c>
      <c r="AD31" s="8"/>
      <c r="AE31" s="8" t="s">
        <v>73</v>
      </c>
      <c r="AF31" s="8"/>
    </row>
    <row r="32" spans="1:32" s="26" customFormat="1" ht="12">
      <c r="A32" s="18"/>
      <c r="B32" s="18">
        <v>5</v>
      </c>
      <c r="C32" s="98" t="s">
        <v>19</v>
      </c>
      <c r="D32" s="20"/>
      <c r="E32" s="21">
        <f>SUM(E34:E36)</f>
        <v>16180079.379999999</v>
      </c>
      <c r="F32" s="21">
        <f>SUM(F34:F36)</f>
        <v>6848.7</v>
      </c>
      <c r="G32" s="18"/>
      <c r="H32" s="20"/>
      <c r="I32" s="39"/>
      <c r="J32" s="39"/>
      <c r="K32" s="39"/>
      <c r="L32" s="22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2">
      <c r="A33" s="2"/>
      <c r="B33" s="2"/>
      <c r="C33" s="3" t="s">
        <v>15</v>
      </c>
      <c r="D33" s="3"/>
      <c r="E33" s="27"/>
      <c r="F33" s="27"/>
      <c r="G33" s="2"/>
      <c r="H33" s="38"/>
      <c r="I33" s="50"/>
      <c r="J33" s="50"/>
      <c r="K33" s="50"/>
      <c r="L33" s="9"/>
      <c r="M33" s="4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81" customHeight="1">
      <c r="A34" s="4">
        <v>15</v>
      </c>
      <c r="B34" s="4">
        <v>1</v>
      </c>
      <c r="C34" s="5" t="s">
        <v>405</v>
      </c>
      <c r="D34" s="5" t="s">
        <v>200</v>
      </c>
      <c r="E34" s="28">
        <v>5210676</v>
      </c>
      <c r="F34" s="28">
        <v>1799.8</v>
      </c>
      <c r="G34" s="4" t="s">
        <v>276</v>
      </c>
      <c r="H34" s="47" t="s">
        <v>307</v>
      </c>
      <c r="I34" s="51"/>
      <c r="J34" s="51"/>
      <c r="K34" s="51"/>
      <c r="L34" s="53"/>
      <c r="M34" s="38" t="s">
        <v>731</v>
      </c>
      <c r="N34" s="8"/>
      <c r="O34" s="8" t="s">
        <v>73</v>
      </c>
      <c r="P34" s="8"/>
      <c r="Q34" s="8" t="s">
        <v>73</v>
      </c>
      <c r="R34" s="8"/>
      <c r="S34" s="8" t="s">
        <v>73</v>
      </c>
      <c r="T34" s="8"/>
      <c r="U34" s="8" t="s">
        <v>73</v>
      </c>
      <c r="V34" s="8"/>
      <c r="W34" s="8" t="s">
        <v>73</v>
      </c>
      <c r="X34" s="8"/>
      <c r="Y34" s="8" t="s">
        <v>73</v>
      </c>
      <c r="Z34" s="8"/>
      <c r="AA34" s="8" t="s">
        <v>73</v>
      </c>
      <c r="AB34" s="8"/>
      <c r="AC34" s="8" t="s">
        <v>72</v>
      </c>
      <c r="AD34" s="8"/>
      <c r="AE34" s="8" t="s">
        <v>73</v>
      </c>
      <c r="AF34" s="8"/>
    </row>
    <row r="35" spans="1:32" ht="84.75" customHeight="1">
      <c r="A35" s="4">
        <v>16</v>
      </c>
      <c r="B35" s="4">
        <v>2</v>
      </c>
      <c r="C35" s="5" t="s">
        <v>406</v>
      </c>
      <c r="D35" s="5" t="s">
        <v>321</v>
      </c>
      <c r="E35" s="28">
        <v>3273210.38</v>
      </c>
      <c r="F35" s="28">
        <v>1433.9</v>
      </c>
      <c r="G35" s="4" t="s">
        <v>276</v>
      </c>
      <c r="H35" s="47" t="s">
        <v>307</v>
      </c>
      <c r="I35" s="51"/>
      <c r="J35" s="51"/>
      <c r="K35" s="51"/>
      <c r="L35" s="53"/>
      <c r="M35" s="38" t="s">
        <v>658</v>
      </c>
      <c r="N35" s="8"/>
      <c r="O35" s="8" t="s">
        <v>73</v>
      </c>
      <c r="P35" s="8"/>
      <c r="Q35" s="8" t="s">
        <v>73</v>
      </c>
      <c r="R35" s="8"/>
      <c r="S35" s="8" t="s">
        <v>73</v>
      </c>
      <c r="T35" s="8"/>
      <c r="U35" s="8" t="s">
        <v>73</v>
      </c>
      <c r="V35" s="8"/>
      <c r="W35" s="8" t="s">
        <v>73</v>
      </c>
      <c r="X35" s="8"/>
      <c r="Y35" s="8" t="s">
        <v>73</v>
      </c>
      <c r="Z35" s="8"/>
      <c r="AA35" s="8" t="s">
        <v>73</v>
      </c>
      <c r="AB35" s="8"/>
      <c r="AC35" s="8" t="s">
        <v>72</v>
      </c>
      <c r="AD35" s="8"/>
      <c r="AE35" s="8" t="s">
        <v>73</v>
      </c>
      <c r="AF35" s="8"/>
    </row>
    <row r="36" spans="1:32" ht="79.5" customHeight="1">
      <c r="A36" s="4">
        <v>17</v>
      </c>
      <c r="B36" s="4">
        <v>3</v>
      </c>
      <c r="C36" s="5" t="s">
        <v>407</v>
      </c>
      <c r="D36" s="5" t="s">
        <v>322</v>
      </c>
      <c r="E36" s="28">
        <v>7696193</v>
      </c>
      <c r="F36" s="28">
        <v>3615</v>
      </c>
      <c r="G36" s="4" t="s">
        <v>276</v>
      </c>
      <c r="H36" s="47" t="s">
        <v>307</v>
      </c>
      <c r="I36" s="51"/>
      <c r="J36" s="51"/>
      <c r="K36" s="51"/>
      <c r="L36" s="53"/>
      <c r="M36" s="38" t="s">
        <v>731</v>
      </c>
      <c r="N36" s="8"/>
      <c r="O36" s="8" t="s">
        <v>73</v>
      </c>
      <c r="P36" s="8"/>
      <c r="Q36" s="8" t="s">
        <v>73</v>
      </c>
      <c r="R36" s="8"/>
      <c r="S36" s="8" t="s">
        <v>73</v>
      </c>
      <c r="T36" s="8"/>
      <c r="U36" s="8" t="s">
        <v>73</v>
      </c>
      <c r="V36" s="8"/>
      <c r="W36" s="8" t="s">
        <v>73</v>
      </c>
      <c r="X36" s="8"/>
      <c r="Y36" s="8" t="s">
        <v>73</v>
      </c>
      <c r="Z36" s="8"/>
      <c r="AA36" s="8" t="s">
        <v>73</v>
      </c>
      <c r="AB36" s="8"/>
      <c r="AC36" s="8" t="s">
        <v>72</v>
      </c>
      <c r="AD36" s="8"/>
      <c r="AE36" s="8" t="s">
        <v>73</v>
      </c>
      <c r="AF36" s="8"/>
    </row>
    <row r="37" spans="1:32" s="26" customFormat="1" ht="12">
      <c r="A37" s="18"/>
      <c r="B37" s="18">
        <v>6</v>
      </c>
      <c r="C37" s="98" t="s">
        <v>20</v>
      </c>
      <c r="D37" s="20"/>
      <c r="E37" s="21">
        <f>SUM(E39:E40)</f>
        <v>36121552.32</v>
      </c>
      <c r="F37" s="21">
        <f>SUM(F39:F40)</f>
        <v>4840.2</v>
      </c>
      <c r="G37" s="18"/>
      <c r="H37" s="20"/>
      <c r="I37" s="39"/>
      <c r="J37" s="39"/>
      <c r="K37" s="39"/>
      <c r="L37" s="21"/>
      <c r="M37" s="60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2">
      <c r="A38" s="2"/>
      <c r="B38" s="2"/>
      <c r="C38" s="3" t="s">
        <v>15</v>
      </c>
      <c r="D38" s="3"/>
      <c r="E38" s="27"/>
      <c r="F38" s="27"/>
      <c r="G38" s="2"/>
      <c r="H38" s="38"/>
      <c r="I38" s="50"/>
      <c r="J38" s="50"/>
      <c r="K38" s="50"/>
      <c r="L38" s="9"/>
      <c r="M38" s="4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93.75" customHeight="1">
      <c r="A39" s="4">
        <v>18</v>
      </c>
      <c r="B39" s="4">
        <v>1</v>
      </c>
      <c r="C39" s="5" t="s">
        <v>408</v>
      </c>
      <c r="D39" s="5" t="s">
        <v>239</v>
      </c>
      <c r="E39" s="28">
        <v>24855140</v>
      </c>
      <c r="F39" s="28">
        <v>3552.1</v>
      </c>
      <c r="G39" s="2" t="s">
        <v>526</v>
      </c>
      <c r="H39" s="38" t="s">
        <v>307</v>
      </c>
      <c r="I39" s="7" t="s">
        <v>1</v>
      </c>
      <c r="J39" s="7"/>
      <c r="K39" s="7"/>
      <c r="L39" s="53"/>
      <c r="M39" s="38" t="s">
        <v>694</v>
      </c>
      <c r="N39" s="8"/>
      <c r="O39" s="8" t="s">
        <v>73</v>
      </c>
      <c r="P39" s="8"/>
      <c r="Q39" s="8" t="s">
        <v>73</v>
      </c>
      <c r="R39" s="8"/>
      <c r="S39" s="8" t="s">
        <v>73</v>
      </c>
      <c r="T39" s="8"/>
      <c r="U39" s="8" t="s">
        <v>73</v>
      </c>
      <c r="V39" s="8"/>
      <c r="W39" s="8" t="s">
        <v>73</v>
      </c>
      <c r="X39" s="8"/>
      <c r="Y39" s="8" t="s">
        <v>73</v>
      </c>
      <c r="Z39" s="8"/>
      <c r="AA39" s="8" t="s">
        <v>72</v>
      </c>
      <c r="AB39" s="8" t="s">
        <v>382</v>
      </c>
      <c r="AC39" s="8" t="s">
        <v>72</v>
      </c>
      <c r="AD39" s="8" t="s">
        <v>382</v>
      </c>
      <c r="AE39" s="8" t="s">
        <v>127</v>
      </c>
      <c r="AF39" s="8"/>
    </row>
    <row r="40" spans="1:32" ht="96" customHeight="1">
      <c r="A40" s="4">
        <v>19</v>
      </c>
      <c r="B40" s="4">
        <v>2</v>
      </c>
      <c r="C40" s="5" t="s">
        <v>409</v>
      </c>
      <c r="D40" s="5" t="s">
        <v>241</v>
      </c>
      <c r="E40" s="28">
        <v>11266412.32</v>
      </c>
      <c r="F40" s="28">
        <v>1288.1</v>
      </c>
      <c r="G40" s="4" t="s">
        <v>624</v>
      </c>
      <c r="H40" s="38" t="s">
        <v>307</v>
      </c>
      <c r="I40" s="7" t="s">
        <v>0</v>
      </c>
      <c r="J40" s="7" t="s">
        <v>533</v>
      </c>
      <c r="K40" s="7" t="s">
        <v>86</v>
      </c>
      <c r="L40" s="57"/>
      <c r="M40" s="38" t="s">
        <v>695</v>
      </c>
      <c r="N40" s="8"/>
      <c r="O40" s="8" t="s">
        <v>73</v>
      </c>
      <c r="P40" s="8"/>
      <c r="Q40" s="8" t="s">
        <v>73</v>
      </c>
      <c r="R40" s="8"/>
      <c r="S40" s="8" t="s">
        <v>73</v>
      </c>
      <c r="T40" s="8"/>
      <c r="U40" s="8" t="s">
        <v>73</v>
      </c>
      <c r="V40" s="8"/>
      <c r="W40" s="8" t="s">
        <v>73</v>
      </c>
      <c r="X40" s="8"/>
      <c r="Y40" s="8" t="s">
        <v>73</v>
      </c>
      <c r="Z40" s="8"/>
      <c r="AA40" s="8" t="s">
        <v>72</v>
      </c>
      <c r="AB40" s="8" t="s">
        <v>382</v>
      </c>
      <c r="AC40" s="8" t="s">
        <v>72</v>
      </c>
      <c r="AD40" s="8" t="s">
        <v>382</v>
      </c>
      <c r="AE40" s="8" t="s">
        <v>127</v>
      </c>
      <c r="AF40" s="8"/>
    </row>
    <row r="41" spans="1:32" s="26" customFormat="1" ht="12">
      <c r="A41" s="18"/>
      <c r="B41" s="18">
        <v>7</v>
      </c>
      <c r="C41" s="98" t="s">
        <v>21</v>
      </c>
      <c r="D41" s="20"/>
      <c r="E41" s="21">
        <f>SUM(E43:E45)</f>
        <v>19889945.84</v>
      </c>
      <c r="F41" s="21">
        <f>SUM(F43:F45)</f>
        <v>4871.900000000001</v>
      </c>
      <c r="G41" s="18"/>
      <c r="H41" s="20"/>
      <c r="I41" s="39"/>
      <c r="J41" s="39"/>
      <c r="K41" s="39"/>
      <c r="L41" s="22"/>
      <c r="M41" s="23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2">
      <c r="A42" s="2"/>
      <c r="B42" s="2"/>
      <c r="C42" s="3" t="s">
        <v>15</v>
      </c>
      <c r="D42" s="3"/>
      <c r="E42" s="27"/>
      <c r="F42" s="27"/>
      <c r="G42" s="2"/>
      <c r="H42" s="38"/>
      <c r="I42" s="50"/>
      <c r="J42" s="50"/>
      <c r="K42" s="50"/>
      <c r="L42" s="9"/>
      <c r="M42" s="3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31" customFormat="1" ht="69.75" customHeight="1">
      <c r="A43" s="4">
        <v>20</v>
      </c>
      <c r="B43" s="4">
        <v>1</v>
      </c>
      <c r="C43" s="5" t="s">
        <v>410</v>
      </c>
      <c r="D43" s="5" t="s">
        <v>137</v>
      </c>
      <c r="E43" s="28">
        <v>7407985.92</v>
      </c>
      <c r="F43" s="28">
        <v>2222.5</v>
      </c>
      <c r="G43" s="4" t="s">
        <v>378</v>
      </c>
      <c r="H43" s="38" t="s">
        <v>307</v>
      </c>
      <c r="I43" s="50"/>
      <c r="J43" s="50"/>
      <c r="K43" s="50"/>
      <c r="L43" s="53"/>
      <c r="M43" s="38" t="s">
        <v>697</v>
      </c>
      <c r="N43" s="30" t="s">
        <v>329</v>
      </c>
      <c r="O43" s="30" t="s">
        <v>73</v>
      </c>
      <c r="P43" s="30"/>
      <c r="Q43" s="30" t="s">
        <v>73</v>
      </c>
      <c r="R43" s="30"/>
      <c r="S43" s="30" t="s">
        <v>73</v>
      </c>
      <c r="T43" s="30"/>
      <c r="U43" s="30" t="s">
        <v>73</v>
      </c>
      <c r="V43" s="30"/>
      <c r="W43" s="30" t="s">
        <v>73</v>
      </c>
      <c r="X43" s="30"/>
      <c r="Y43" s="30" t="s">
        <v>73</v>
      </c>
      <c r="Z43" s="30"/>
      <c r="AA43" s="30" t="s">
        <v>73</v>
      </c>
      <c r="AB43" s="30"/>
      <c r="AC43" s="30" t="s">
        <v>73</v>
      </c>
      <c r="AD43" s="30"/>
      <c r="AE43" s="30" t="s">
        <v>73</v>
      </c>
      <c r="AF43" s="30"/>
    </row>
    <row r="44" spans="1:32" s="31" customFormat="1" ht="84" customHeight="1">
      <c r="A44" s="4">
        <v>21</v>
      </c>
      <c r="B44" s="4">
        <v>2</v>
      </c>
      <c r="C44" s="5" t="s">
        <v>411</v>
      </c>
      <c r="D44" s="5" t="s">
        <v>203</v>
      </c>
      <c r="E44" s="28">
        <v>7353058.56</v>
      </c>
      <c r="F44" s="28">
        <v>2341.1</v>
      </c>
      <c r="G44" s="4" t="s">
        <v>387</v>
      </c>
      <c r="H44" s="38" t="s">
        <v>307</v>
      </c>
      <c r="I44" s="50"/>
      <c r="J44" s="50"/>
      <c r="K44" s="50"/>
      <c r="L44" s="53"/>
      <c r="M44" s="38" t="s">
        <v>696</v>
      </c>
      <c r="N44" s="30">
        <v>89196249191</v>
      </c>
      <c r="O44" s="30" t="s">
        <v>73</v>
      </c>
      <c r="P44" s="30"/>
      <c r="Q44" s="30" t="s">
        <v>73</v>
      </c>
      <c r="R44" s="30"/>
      <c r="S44" s="30" t="s">
        <v>73</v>
      </c>
      <c r="T44" s="30"/>
      <c r="U44" s="30" t="s">
        <v>73</v>
      </c>
      <c r="V44" s="30"/>
      <c r="W44" s="30" t="s">
        <v>73</v>
      </c>
      <c r="X44" s="30"/>
      <c r="Y44" s="30" t="s">
        <v>73</v>
      </c>
      <c r="Z44" s="30"/>
      <c r="AA44" s="30" t="s">
        <v>73</v>
      </c>
      <c r="AB44" s="30"/>
      <c r="AC44" s="30" t="s">
        <v>73</v>
      </c>
      <c r="AD44" s="30"/>
      <c r="AE44" s="30" t="s">
        <v>73</v>
      </c>
      <c r="AF44" s="30"/>
    </row>
    <row r="45" spans="1:32" s="31" customFormat="1" ht="90.75" customHeight="1">
      <c r="A45" s="4">
        <v>22</v>
      </c>
      <c r="B45" s="4">
        <v>3</v>
      </c>
      <c r="C45" s="5" t="s">
        <v>323</v>
      </c>
      <c r="D45" s="5" t="s">
        <v>324</v>
      </c>
      <c r="E45" s="28">
        <v>5128901.36</v>
      </c>
      <c r="F45" s="28">
        <v>308.3</v>
      </c>
      <c r="G45" s="4" t="s">
        <v>379</v>
      </c>
      <c r="H45" s="38" t="s">
        <v>307</v>
      </c>
      <c r="I45" s="50"/>
      <c r="J45" s="50"/>
      <c r="K45" s="50"/>
      <c r="L45" s="53"/>
      <c r="M45" s="38" t="s">
        <v>698</v>
      </c>
      <c r="N45" s="44">
        <v>89172766370</v>
      </c>
      <c r="O45" s="30" t="s">
        <v>73</v>
      </c>
      <c r="P45" s="30"/>
      <c r="Q45" s="30" t="s">
        <v>73</v>
      </c>
      <c r="R45" s="30"/>
      <c r="S45" s="30" t="s">
        <v>73</v>
      </c>
      <c r="T45" s="30"/>
      <c r="U45" s="30" t="s">
        <v>73</v>
      </c>
      <c r="V45" s="30"/>
      <c r="W45" s="30" t="s">
        <v>73</v>
      </c>
      <c r="X45" s="30"/>
      <c r="Y45" s="30" t="s">
        <v>73</v>
      </c>
      <c r="Z45" s="30"/>
      <c r="AA45" s="30" t="s">
        <v>73</v>
      </c>
      <c r="AB45" s="30"/>
      <c r="AC45" s="30" t="s">
        <v>73</v>
      </c>
      <c r="AD45" s="30"/>
      <c r="AE45" s="30" t="s">
        <v>73</v>
      </c>
      <c r="AF45" s="30"/>
    </row>
    <row r="46" spans="1:32" s="26" customFormat="1" ht="12">
      <c r="A46" s="18"/>
      <c r="B46" s="18">
        <v>8</v>
      </c>
      <c r="C46" s="98" t="s">
        <v>22</v>
      </c>
      <c r="D46" s="20"/>
      <c r="E46" s="21">
        <f>SUM(E48:E48)</f>
        <v>7123933.82</v>
      </c>
      <c r="F46" s="21">
        <f>SUM(F48:F48)</f>
        <v>1085</v>
      </c>
      <c r="G46" s="18"/>
      <c r="H46" s="20"/>
      <c r="I46" s="39"/>
      <c r="J46" s="39"/>
      <c r="K46" s="39"/>
      <c r="L46" s="22"/>
      <c r="M46" s="2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2">
      <c r="A47" s="2"/>
      <c r="B47" s="2"/>
      <c r="C47" s="3" t="s">
        <v>15</v>
      </c>
      <c r="D47" s="3"/>
      <c r="E47" s="27"/>
      <c r="F47" s="27"/>
      <c r="G47" s="2"/>
      <c r="H47" s="38"/>
      <c r="I47" s="50"/>
      <c r="J47" s="50"/>
      <c r="K47" s="50"/>
      <c r="L47" s="9"/>
      <c r="M47" s="3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s="31" customFormat="1" ht="104.25" customHeight="1">
      <c r="A48" s="4">
        <v>23</v>
      </c>
      <c r="B48" s="4">
        <v>1</v>
      </c>
      <c r="C48" s="5" t="s">
        <v>412</v>
      </c>
      <c r="D48" s="5" t="s">
        <v>60</v>
      </c>
      <c r="E48" s="28">
        <v>7123933.82</v>
      </c>
      <c r="F48" s="28">
        <v>1085</v>
      </c>
      <c r="G48" s="4" t="s">
        <v>129</v>
      </c>
      <c r="H48" s="38" t="s">
        <v>307</v>
      </c>
      <c r="I48" s="7"/>
      <c r="J48" s="7"/>
      <c r="K48" s="7"/>
      <c r="L48" s="53"/>
      <c r="M48" s="38" t="s">
        <v>658</v>
      </c>
      <c r="N48" s="30"/>
      <c r="O48" s="30" t="s">
        <v>73</v>
      </c>
      <c r="P48" s="30"/>
      <c r="Q48" s="30" t="s">
        <v>73</v>
      </c>
      <c r="R48" s="30"/>
      <c r="S48" s="30" t="s">
        <v>72</v>
      </c>
      <c r="T48" s="30" t="s">
        <v>307</v>
      </c>
      <c r="U48" s="30" t="s">
        <v>73</v>
      </c>
      <c r="V48" s="30"/>
      <c r="W48" s="30" t="s">
        <v>73</v>
      </c>
      <c r="X48" s="30"/>
      <c r="Y48" s="30" t="s">
        <v>72</v>
      </c>
      <c r="Z48" s="30"/>
      <c r="AA48" s="30" t="s">
        <v>73</v>
      </c>
      <c r="AB48" s="30"/>
      <c r="AC48" s="30" t="s">
        <v>73</v>
      </c>
      <c r="AD48" s="30"/>
      <c r="AE48" s="30" t="s">
        <v>92</v>
      </c>
      <c r="AF48" s="30"/>
    </row>
    <row r="49" spans="1:32" s="26" customFormat="1" ht="12">
      <c r="A49" s="18"/>
      <c r="B49" s="18">
        <v>9</v>
      </c>
      <c r="C49" s="98" t="s">
        <v>23</v>
      </c>
      <c r="D49" s="20"/>
      <c r="E49" s="21">
        <f>SUM(E51:E51)</f>
        <v>12895746.07</v>
      </c>
      <c r="F49" s="21">
        <f>SUM(F51:F51)</f>
        <v>3060</v>
      </c>
      <c r="G49" s="18"/>
      <c r="H49" s="20"/>
      <c r="I49" s="39"/>
      <c r="J49" s="39"/>
      <c r="K49" s="39"/>
      <c r="L49" s="22"/>
      <c r="M49" s="24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2">
      <c r="A50" s="2"/>
      <c r="B50" s="2"/>
      <c r="C50" s="3" t="s">
        <v>15</v>
      </c>
      <c r="D50" s="3"/>
      <c r="E50" s="27"/>
      <c r="F50" s="27"/>
      <c r="G50" s="2"/>
      <c r="H50" s="38"/>
      <c r="I50" s="50"/>
      <c r="J50" s="50"/>
      <c r="K50" s="50"/>
      <c r="L50" s="9"/>
      <c r="M50" s="4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31" customFormat="1" ht="94.5" customHeight="1">
      <c r="A51" s="4">
        <v>24</v>
      </c>
      <c r="B51" s="4">
        <v>1</v>
      </c>
      <c r="C51" s="5" t="s">
        <v>413</v>
      </c>
      <c r="D51" s="5" t="s">
        <v>234</v>
      </c>
      <c r="E51" s="28">
        <v>12895746.07</v>
      </c>
      <c r="F51" s="28">
        <v>3060</v>
      </c>
      <c r="G51" s="4" t="s">
        <v>621</v>
      </c>
      <c r="H51" s="38" t="s">
        <v>307</v>
      </c>
      <c r="I51" s="7"/>
      <c r="J51" s="7"/>
      <c r="K51" s="7" t="s">
        <v>83</v>
      </c>
      <c r="L51" s="54"/>
      <c r="M51" s="38" t="s">
        <v>699</v>
      </c>
      <c r="N51" s="30"/>
      <c r="O51" s="30" t="s">
        <v>73</v>
      </c>
      <c r="P51" s="30"/>
      <c r="Q51" s="30" t="s">
        <v>73</v>
      </c>
      <c r="R51" s="30"/>
      <c r="S51" s="30" t="s">
        <v>72</v>
      </c>
      <c r="T51" s="30" t="s">
        <v>382</v>
      </c>
      <c r="U51" s="30" t="s">
        <v>73</v>
      </c>
      <c r="V51" s="30"/>
      <c r="W51" s="30" t="s">
        <v>73</v>
      </c>
      <c r="X51" s="30"/>
      <c r="Y51" s="30" t="s">
        <v>72</v>
      </c>
      <c r="Z51" s="30" t="s">
        <v>307</v>
      </c>
      <c r="AA51" s="30" t="s">
        <v>72</v>
      </c>
      <c r="AB51" s="30" t="s">
        <v>307</v>
      </c>
      <c r="AC51" s="30" t="s">
        <v>73</v>
      </c>
      <c r="AD51" s="30"/>
      <c r="AE51" s="30" t="s">
        <v>73</v>
      </c>
      <c r="AF51" s="30"/>
    </row>
    <row r="52" spans="1:32" s="26" customFormat="1" ht="12">
      <c r="A52" s="18"/>
      <c r="B52" s="18">
        <v>10</v>
      </c>
      <c r="C52" s="98" t="s">
        <v>24</v>
      </c>
      <c r="D52" s="20"/>
      <c r="E52" s="21">
        <f>SUM(E54)</f>
        <v>3386449.21</v>
      </c>
      <c r="F52" s="21">
        <f>SUM(F54)</f>
        <v>2403.9</v>
      </c>
      <c r="G52" s="18"/>
      <c r="H52" s="20"/>
      <c r="I52" s="39"/>
      <c r="J52" s="39"/>
      <c r="K52" s="39"/>
      <c r="L52" s="22"/>
      <c r="M52" s="24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2">
      <c r="A53" s="2"/>
      <c r="B53" s="2"/>
      <c r="C53" s="3" t="s">
        <v>15</v>
      </c>
      <c r="D53" s="3"/>
      <c r="E53" s="27"/>
      <c r="F53" s="27"/>
      <c r="G53" s="2"/>
      <c r="H53" s="38"/>
      <c r="I53" s="50"/>
      <c r="J53" s="50"/>
      <c r="K53" s="50"/>
      <c r="L53" s="9"/>
      <c r="M53" s="4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31" customFormat="1" ht="99" customHeight="1">
      <c r="A54" s="4">
        <v>25</v>
      </c>
      <c r="B54" s="4">
        <v>1</v>
      </c>
      <c r="C54" s="5" t="s">
        <v>414</v>
      </c>
      <c r="D54" s="5" t="s">
        <v>204</v>
      </c>
      <c r="E54" s="28">
        <v>3386449.21</v>
      </c>
      <c r="F54" s="28">
        <v>2403.9</v>
      </c>
      <c r="G54" s="4" t="s">
        <v>381</v>
      </c>
      <c r="H54" s="38" t="s">
        <v>307</v>
      </c>
      <c r="I54" s="7"/>
      <c r="J54" s="7" t="s">
        <v>534</v>
      </c>
      <c r="K54" s="7"/>
      <c r="L54" s="53"/>
      <c r="M54" s="38" t="s">
        <v>700</v>
      </c>
      <c r="N54" s="30"/>
      <c r="O54" s="30" t="s">
        <v>73</v>
      </c>
      <c r="P54" s="30"/>
      <c r="Q54" s="30" t="s">
        <v>73</v>
      </c>
      <c r="R54" s="30"/>
      <c r="S54" s="30" t="s">
        <v>72</v>
      </c>
      <c r="T54" s="30" t="s">
        <v>382</v>
      </c>
      <c r="U54" s="30" t="s">
        <v>72</v>
      </c>
      <c r="V54" s="30" t="s">
        <v>382</v>
      </c>
      <c r="W54" s="30" t="s">
        <v>73</v>
      </c>
      <c r="X54" s="30"/>
      <c r="Y54" s="30" t="s">
        <v>72</v>
      </c>
      <c r="Z54" s="30" t="s">
        <v>307</v>
      </c>
      <c r="AA54" s="30" t="s">
        <v>72</v>
      </c>
      <c r="AB54" s="30" t="s">
        <v>307</v>
      </c>
      <c r="AC54" s="30" t="s">
        <v>73</v>
      </c>
      <c r="AD54" s="30"/>
      <c r="AE54" s="30" t="s">
        <v>73</v>
      </c>
      <c r="AF54" s="30"/>
    </row>
    <row r="55" spans="1:32" s="26" customFormat="1" ht="12">
      <c r="A55" s="18"/>
      <c r="B55" s="18">
        <v>11</v>
      </c>
      <c r="C55" s="98" t="s">
        <v>25</v>
      </c>
      <c r="D55" s="20"/>
      <c r="E55" s="21">
        <f>SUM(E57:E58)</f>
        <v>18773878.490000002</v>
      </c>
      <c r="F55" s="21">
        <f>SUM(F57:F58)</f>
        <v>4972.9</v>
      </c>
      <c r="G55" s="18"/>
      <c r="H55" s="20"/>
      <c r="I55" s="39"/>
      <c r="J55" s="39"/>
      <c r="K55" s="39"/>
      <c r="L55" s="22"/>
      <c r="M55" s="2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2">
      <c r="A56" s="2"/>
      <c r="B56" s="2"/>
      <c r="C56" s="3" t="s">
        <v>15</v>
      </c>
      <c r="D56" s="3"/>
      <c r="E56" s="27"/>
      <c r="F56" s="27"/>
      <c r="G56" s="2"/>
      <c r="H56" s="38"/>
      <c r="I56" s="50"/>
      <c r="J56" s="50"/>
      <c r="K56" s="50"/>
      <c r="L56" s="9"/>
      <c r="M56" s="40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s="31" customFormat="1" ht="90.75" customHeight="1">
      <c r="A57" s="4">
        <v>26</v>
      </c>
      <c r="B57" s="4">
        <v>1</v>
      </c>
      <c r="C57" s="5" t="s">
        <v>415</v>
      </c>
      <c r="D57" s="5" t="s">
        <v>232</v>
      </c>
      <c r="E57" s="28">
        <v>11547710.8</v>
      </c>
      <c r="F57" s="28">
        <v>3163.1</v>
      </c>
      <c r="G57" s="4" t="s">
        <v>295</v>
      </c>
      <c r="H57" s="38" t="s">
        <v>307</v>
      </c>
      <c r="I57" s="7"/>
      <c r="J57" s="7" t="s">
        <v>535</v>
      </c>
      <c r="K57" s="7"/>
      <c r="L57" s="53"/>
      <c r="M57" s="38" t="s">
        <v>701</v>
      </c>
      <c r="N57" s="30" t="s">
        <v>125</v>
      </c>
      <c r="O57" s="30" t="s">
        <v>73</v>
      </c>
      <c r="P57" s="30"/>
      <c r="Q57" s="30" t="s">
        <v>73</v>
      </c>
      <c r="R57" s="30"/>
      <c r="S57" s="30" t="s">
        <v>73</v>
      </c>
      <c r="T57" s="30"/>
      <c r="U57" s="30" t="s">
        <v>73</v>
      </c>
      <c r="V57" s="30"/>
      <c r="W57" s="30" t="s">
        <v>73</v>
      </c>
      <c r="X57" s="30"/>
      <c r="Y57" s="30" t="s">
        <v>73</v>
      </c>
      <c r="Z57" s="30"/>
      <c r="AA57" s="30" t="s">
        <v>73</v>
      </c>
      <c r="AB57" s="30"/>
      <c r="AC57" s="30" t="s">
        <v>128</v>
      </c>
      <c r="AD57" s="30" t="s">
        <v>382</v>
      </c>
      <c r="AE57" s="30" t="s">
        <v>128</v>
      </c>
      <c r="AF57" s="30" t="s">
        <v>382</v>
      </c>
    </row>
    <row r="58" spans="1:32" s="31" customFormat="1" ht="83.25" customHeight="1">
      <c r="A58" s="4">
        <v>27</v>
      </c>
      <c r="B58" s="4">
        <v>2</v>
      </c>
      <c r="C58" s="5" t="s">
        <v>416</v>
      </c>
      <c r="D58" s="5" t="s">
        <v>233</v>
      </c>
      <c r="E58" s="28">
        <v>7226167.69</v>
      </c>
      <c r="F58" s="28">
        <v>1809.8</v>
      </c>
      <c r="G58" s="4" t="s">
        <v>295</v>
      </c>
      <c r="H58" s="38" t="s">
        <v>307</v>
      </c>
      <c r="I58" s="7"/>
      <c r="J58" s="7"/>
      <c r="K58" s="7"/>
      <c r="L58" s="53"/>
      <c r="M58" s="38" t="s">
        <v>702</v>
      </c>
      <c r="N58" s="30">
        <v>89272450809</v>
      </c>
      <c r="O58" s="30" t="s">
        <v>73</v>
      </c>
      <c r="P58" s="30"/>
      <c r="Q58" s="30" t="s">
        <v>73</v>
      </c>
      <c r="R58" s="30"/>
      <c r="S58" s="30" t="s">
        <v>73</v>
      </c>
      <c r="T58" s="30"/>
      <c r="U58" s="30" t="s">
        <v>73</v>
      </c>
      <c r="V58" s="30"/>
      <c r="W58" s="30" t="s">
        <v>73</v>
      </c>
      <c r="X58" s="30"/>
      <c r="Y58" s="30" t="s">
        <v>73</v>
      </c>
      <c r="Z58" s="30"/>
      <c r="AA58" s="30" t="s">
        <v>73</v>
      </c>
      <c r="AB58" s="30"/>
      <c r="AC58" s="30" t="s">
        <v>73</v>
      </c>
      <c r="AD58" s="30"/>
      <c r="AE58" s="30" t="s">
        <v>128</v>
      </c>
      <c r="AF58" s="30" t="s">
        <v>382</v>
      </c>
    </row>
    <row r="59" spans="1:32" s="26" customFormat="1" ht="12">
      <c r="A59" s="18"/>
      <c r="B59" s="18">
        <v>12</v>
      </c>
      <c r="C59" s="98" t="s">
        <v>26</v>
      </c>
      <c r="D59" s="20"/>
      <c r="E59" s="21">
        <f>SUM(E61:E63)</f>
        <v>16642802.88</v>
      </c>
      <c r="F59" s="21">
        <f>SUM(F61:F63)</f>
        <v>2395.68</v>
      </c>
      <c r="G59" s="18"/>
      <c r="H59" s="20"/>
      <c r="I59" s="39"/>
      <c r="J59" s="39"/>
      <c r="K59" s="39"/>
      <c r="L59" s="22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ht="12">
      <c r="A60" s="2"/>
      <c r="B60" s="2"/>
      <c r="C60" s="3" t="s">
        <v>15</v>
      </c>
      <c r="D60" s="3"/>
      <c r="E60" s="27"/>
      <c r="F60" s="27"/>
      <c r="G60" s="4"/>
      <c r="H60" s="38"/>
      <c r="I60" s="50"/>
      <c r="J60" s="50"/>
      <c r="K60" s="50"/>
      <c r="L60" s="9"/>
      <c r="M60" s="4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78" customHeight="1">
      <c r="A61" s="4">
        <v>28</v>
      </c>
      <c r="B61" s="4">
        <v>1</v>
      </c>
      <c r="C61" s="5" t="s">
        <v>417</v>
      </c>
      <c r="D61" s="5" t="s">
        <v>242</v>
      </c>
      <c r="E61" s="28">
        <v>8338842.88</v>
      </c>
      <c r="F61" s="28">
        <v>239.64</v>
      </c>
      <c r="G61" s="4" t="s">
        <v>274</v>
      </c>
      <c r="H61" s="38" t="s">
        <v>307</v>
      </c>
      <c r="I61" s="7"/>
      <c r="J61" s="7"/>
      <c r="K61" s="7"/>
      <c r="L61" s="53"/>
      <c r="M61" s="38" t="s">
        <v>666</v>
      </c>
      <c r="N61" s="8"/>
      <c r="O61" s="30" t="s">
        <v>73</v>
      </c>
      <c r="P61" s="30" t="s">
        <v>382</v>
      </c>
      <c r="Q61" s="30" t="s">
        <v>73</v>
      </c>
      <c r="R61" s="30"/>
      <c r="S61" s="30" t="s">
        <v>73</v>
      </c>
      <c r="T61" s="30"/>
      <c r="U61" s="30" t="s">
        <v>73</v>
      </c>
      <c r="V61" s="30"/>
      <c r="W61" s="30" t="s">
        <v>73</v>
      </c>
      <c r="X61" s="30"/>
      <c r="Y61" s="30" t="s">
        <v>72</v>
      </c>
      <c r="Z61" s="30"/>
      <c r="AA61" s="30" t="s">
        <v>72</v>
      </c>
      <c r="AB61" s="30" t="s">
        <v>307</v>
      </c>
      <c r="AC61" s="30" t="s">
        <v>73</v>
      </c>
      <c r="AD61" s="30"/>
      <c r="AE61" s="30" t="s">
        <v>73</v>
      </c>
      <c r="AF61" s="30"/>
    </row>
    <row r="62" spans="1:32" ht="108.75" customHeight="1">
      <c r="A62" s="4">
        <v>29</v>
      </c>
      <c r="B62" s="4">
        <v>2</v>
      </c>
      <c r="C62" s="5" t="s">
        <v>418</v>
      </c>
      <c r="D62" s="5" t="s">
        <v>243</v>
      </c>
      <c r="E62" s="28">
        <v>7016396.2</v>
      </c>
      <c r="F62" s="28">
        <v>1866</v>
      </c>
      <c r="G62" s="4" t="s">
        <v>275</v>
      </c>
      <c r="H62" s="38" t="s">
        <v>307</v>
      </c>
      <c r="I62" s="7"/>
      <c r="J62" s="7" t="s">
        <v>590</v>
      </c>
      <c r="K62" s="7"/>
      <c r="L62" s="53"/>
      <c r="M62" s="38" t="s">
        <v>703</v>
      </c>
      <c r="N62" s="8"/>
      <c r="O62" s="30" t="s">
        <v>73</v>
      </c>
      <c r="P62" s="30" t="s">
        <v>382</v>
      </c>
      <c r="Q62" s="30" t="s">
        <v>73</v>
      </c>
      <c r="R62" s="30"/>
      <c r="S62" s="30" t="s">
        <v>73</v>
      </c>
      <c r="T62" s="30"/>
      <c r="U62" s="30" t="s">
        <v>73</v>
      </c>
      <c r="V62" s="30"/>
      <c r="W62" s="30" t="s">
        <v>73</v>
      </c>
      <c r="X62" s="30"/>
      <c r="Y62" s="30" t="s">
        <v>72</v>
      </c>
      <c r="Z62" s="30"/>
      <c r="AA62" s="30" t="s">
        <v>72</v>
      </c>
      <c r="AB62" s="30" t="s">
        <v>307</v>
      </c>
      <c r="AC62" s="30" t="s">
        <v>73</v>
      </c>
      <c r="AD62" s="30"/>
      <c r="AE62" s="30" t="s">
        <v>73</v>
      </c>
      <c r="AF62" s="30"/>
    </row>
    <row r="63" spans="1:32" ht="114.75" customHeight="1">
      <c r="A63" s="4">
        <v>30</v>
      </c>
      <c r="B63" s="4">
        <v>3</v>
      </c>
      <c r="C63" s="5" t="s">
        <v>419</v>
      </c>
      <c r="D63" s="5" t="s">
        <v>244</v>
      </c>
      <c r="E63" s="28">
        <v>1287563.8</v>
      </c>
      <c r="F63" s="28">
        <v>290.04</v>
      </c>
      <c r="G63" s="4" t="s">
        <v>275</v>
      </c>
      <c r="H63" s="29" t="s">
        <v>643</v>
      </c>
      <c r="I63" s="7" t="s">
        <v>649</v>
      </c>
      <c r="J63" s="7" t="s">
        <v>536</v>
      </c>
      <c r="K63" s="7" t="s">
        <v>87</v>
      </c>
      <c r="L63" s="57"/>
      <c r="M63" s="38" t="s">
        <v>695</v>
      </c>
      <c r="N63" s="8"/>
      <c r="O63" s="30" t="s">
        <v>73</v>
      </c>
      <c r="P63" s="30" t="s">
        <v>382</v>
      </c>
      <c r="Q63" s="30" t="s">
        <v>73</v>
      </c>
      <c r="R63" s="30"/>
      <c r="S63" s="30" t="s">
        <v>73</v>
      </c>
      <c r="T63" s="30"/>
      <c r="U63" s="30" t="s">
        <v>73</v>
      </c>
      <c r="V63" s="30"/>
      <c r="W63" s="30" t="s">
        <v>73</v>
      </c>
      <c r="X63" s="30"/>
      <c r="Y63" s="30" t="s">
        <v>72</v>
      </c>
      <c r="Z63" s="30"/>
      <c r="AA63" s="30" t="s">
        <v>72</v>
      </c>
      <c r="AB63" s="30" t="s">
        <v>307</v>
      </c>
      <c r="AC63" s="30" t="s">
        <v>73</v>
      </c>
      <c r="AD63" s="30"/>
      <c r="AE63" s="30" t="s">
        <v>73</v>
      </c>
      <c r="AF63" s="30"/>
    </row>
    <row r="64" spans="1:32" s="26" customFormat="1" ht="12">
      <c r="A64" s="18"/>
      <c r="B64" s="18">
        <v>13</v>
      </c>
      <c r="C64" s="98" t="s">
        <v>27</v>
      </c>
      <c r="D64" s="20"/>
      <c r="E64" s="21">
        <f>SUM(E66:E71)</f>
        <v>120041461.48</v>
      </c>
      <c r="F64" s="21">
        <f>SUM(F66:F71)</f>
        <v>21211.5</v>
      </c>
      <c r="G64" s="18"/>
      <c r="H64" s="20"/>
      <c r="I64" s="39"/>
      <c r="J64" s="39"/>
      <c r="K64" s="39"/>
      <c r="L64" s="22"/>
      <c r="M64" s="23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ht="12">
      <c r="A65" s="2"/>
      <c r="B65" s="2"/>
      <c r="C65" s="3" t="s">
        <v>15</v>
      </c>
      <c r="D65" s="3"/>
      <c r="E65" s="27"/>
      <c r="F65" s="27"/>
      <c r="G65" s="2"/>
      <c r="H65" s="38"/>
      <c r="I65" s="50"/>
      <c r="J65" s="50"/>
      <c r="K65" s="50"/>
      <c r="L65" s="9"/>
      <c r="M65" s="3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92.25" customHeight="1">
      <c r="A66" s="2">
        <v>31</v>
      </c>
      <c r="B66" s="2">
        <v>1</v>
      </c>
      <c r="C66" s="5" t="s">
        <v>420</v>
      </c>
      <c r="D66" s="5" t="s">
        <v>71</v>
      </c>
      <c r="E66" s="28">
        <v>22644756.44</v>
      </c>
      <c r="F66" s="28">
        <v>4174.9</v>
      </c>
      <c r="G66" s="2" t="s">
        <v>267</v>
      </c>
      <c r="H66" s="38" t="s">
        <v>307</v>
      </c>
      <c r="I66" s="7"/>
      <c r="J66" s="7"/>
      <c r="K66" s="7"/>
      <c r="L66" s="53"/>
      <c r="M66" s="38" t="s">
        <v>732</v>
      </c>
      <c r="N66" s="8">
        <v>89172812897</v>
      </c>
      <c r="O66" s="30" t="s">
        <v>73</v>
      </c>
      <c r="P66" s="8"/>
      <c r="Q66" s="30" t="s">
        <v>73</v>
      </c>
      <c r="R66" s="8"/>
      <c r="S66" s="30" t="s">
        <v>73</v>
      </c>
      <c r="T66" s="8"/>
      <c r="U66" s="30" t="s">
        <v>73</v>
      </c>
      <c r="V66" s="8"/>
      <c r="W66" s="30" t="s">
        <v>73</v>
      </c>
      <c r="X66" s="8"/>
      <c r="Y66" s="30" t="s">
        <v>73</v>
      </c>
      <c r="Z66" s="8"/>
      <c r="AA66" s="30" t="s">
        <v>73</v>
      </c>
      <c r="AB66" s="8"/>
      <c r="AC66" s="30" t="s">
        <v>73</v>
      </c>
      <c r="AD66" s="8"/>
      <c r="AE66" s="30" t="s">
        <v>73</v>
      </c>
      <c r="AF66" s="8"/>
    </row>
    <row r="67" spans="1:32" ht="105.75" customHeight="1">
      <c r="A67" s="2">
        <v>32</v>
      </c>
      <c r="B67" s="2">
        <v>2</v>
      </c>
      <c r="C67" s="5" t="s">
        <v>421</v>
      </c>
      <c r="D67" s="5" t="s">
        <v>228</v>
      </c>
      <c r="E67" s="28">
        <v>32674016.46</v>
      </c>
      <c r="F67" s="28">
        <v>3668</v>
      </c>
      <c r="G67" s="2" t="s">
        <v>268</v>
      </c>
      <c r="H67" s="38" t="s">
        <v>307</v>
      </c>
      <c r="I67" s="7"/>
      <c r="J67" s="7"/>
      <c r="K67" s="7"/>
      <c r="L67" s="53"/>
      <c r="M67" s="38" t="s">
        <v>704</v>
      </c>
      <c r="N67" s="8">
        <v>89172633480</v>
      </c>
      <c r="O67" s="30" t="s">
        <v>73</v>
      </c>
      <c r="P67" s="8"/>
      <c r="Q67" s="30" t="s">
        <v>73</v>
      </c>
      <c r="R67" s="8"/>
      <c r="S67" s="30" t="s">
        <v>73</v>
      </c>
      <c r="T67" s="8"/>
      <c r="U67" s="30" t="s">
        <v>73</v>
      </c>
      <c r="V67" s="8"/>
      <c r="W67" s="30" t="s">
        <v>73</v>
      </c>
      <c r="X67" s="8"/>
      <c r="Y67" s="30" t="s">
        <v>73</v>
      </c>
      <c r="Z67" s="8"/>
      <c r="AA67" s="30" t="s">
        <v>73</v>
      </c>
      <c r="AB67" s="8"/>
      <c r="AC67" s="30" t="s">
        <v>73</v>
      </c>
      <c r="AD67" s="8"/>
      <c r="AE67" s="30" t="s">
        <v>73</v>
      </c>
      <c r="AF67" s="8"/>
    </row>
    <row r="68" spans="1:32" ht="96" customHeight="1">
      <c r="A68" s="2">
        <v>33</v>
      </c>
      <c r="B68" s="2">
        <v>3</v>
      </c>
      <c r="C68" s="5" t="s">
        <v>422</v>
      </c>
      <c r="D68" s="5" t="s">
        <v>70</v>
      </c>
      <c r="E68" s="28">
        <v>18099803.18</v>
      </c>
      <c r="F68" s="28">
        <v>3762.3</v>
      </c>
      <c r="G68" s="2" t="s">
        <v>269</v>
      </c>
      <c r="H68" s="38" t="s">
        <v>307</v>
      </c>
      <c r="I68" s="7"/>
      <c r="J68" s="7"/>
      <c r="K68" s="7"/>
      <c r="L68" s="53"/>
      <c r="M68" s="38" t="s">
        <v>710</v>
      </c>
      <c r="N68" s="43" t="s">
        <v>330</v>
      </c>
      <c r="O68" s="30" t="s">
        <v>73</v>
      </c>
      <c r="P68" s="8"/>
      <c r="Q68" s="30" t="s">
        <v>73</v>
      </c>
      <c r="R68" s="8"/>
      <c r="S68" s="30" t="s">
        <v>73</v>
      </c>
      <c r="T68" s="8"/>
      <c r="U68" s="30" t="s">
        <v>73</v>
      </c>
      <c r="V68" s="8"/>
      <c r="W68" s="30" t="s">
        <v>73</v>
      </c>
      <c r="X68" s="8"/>
      <c r="Y68" s="30" t="s">
        <v>73</v>
      </c>
      <c r="Z68" s="8"/>
      <c r="AA68" s="30" t="s">
        <v>73</v>
      </c>
      <c r="AB68" s="8"/>
      <c r="AC68" s="30" t="s">
        <v>73</v>
      </c>
      <c r="AD68" s="8"/>
      <c r="AE68" s="30" t="s">
        <v>73</v>
      </c>
      <c r="AF68" s="8"/>
    </row>
    <row r="69" spans="1:32" ht="89.25" customHeight="1">
      <c r="A69" s="2">
        <v>34</v>
      </c>
      <c r="B69" s="2">
        <v>4</v>
      </c>
      <c r="C69" s="5" t="s">
        <v>423</v>
      </c>
      <c r="D69" s="5" t="s">
        <v>69</v>
      </c>
      <c r="E69" s="28">
        <v>17072088.8</v>
      </c>
      <c r="F69" s="28">
        <v>5017</v>
      </c>
      <c r="G69" s="2" t="s">
        <v>270</v>
      </c>
      <c r="H69" s="38" t="s">
        <v>307</v>
      </c>
      <c r="I69" s="7"/>
      <c r="J69" s="7"/>
      <c r="K69" s="7"/>
      <c r="L69" s="53"/>
      <c r="M69" s="38" t="s">
        <v>705</v>
      </c>
      <c r="N69" s="8">
        <v>89173921207</v>
      </c>
      <c r="O69" s="30" t="s">
        <v>73</v>
      </c>
      <c r="P69" s="8"/>
      <c r="Q69" s="30" t="s">
        <v>73</v>
      </c>
      <c r="R69" s="8"/>
      <c r="S69" s="30" t="s">
        <v>73</v>
      </c>
      <c r="T69" s="8"/>
      <c r="U69" s="30" t="s">
        <v>73</v>
      </c>
      <c r="V69" s="8"/>
      <c r="W69" s="30" t="s">
        <v>73</v>
      </c>
      <c r="X69" s="8"/>
      <c r="Y69" s="30" t="s">
        <v>73</v>
      </c>
      <c r="Z69" s="8"/>
      <c r="AA69" s="30" t="s">
        <v>73</v>
      </c>
      <c r="AB69" s="8"/>
      <c r="AC69" s="30" t="s">
        <v>73</v>
      </c>
      <c r="AD69" s="8"/>
      <c r="AE69" s="30" t="s">
        <v>73</v>
      </c>
      <c r="AF69" s="8"/>
    </row>
    <row r="70" spans="1:32" ht="80.25" customHeight="1">
      <c r="A70" s="2">
        <v>35</v>
      </c>
      <c r="B70" s="2">
        <v>5</v>
      </c>
      <c r="C70" s="5" t="s">
        <v>424</v>
      </c>
      <c r="D70" s="5" t="s">
        <v>68</v>
      </c>
      <c r="E70" s="28">
        <v>11312887.72</v>
      </c>
      <c r="F70" s="28">
        <v>2448</v>
      </c>
      <c r="G70" s="2" t="s">
        <v>388</v>
      </c>
      <c r="H70" s="38" t="s">
        <v>307</v>
      </c>
      <c r="I70" s="7"/>
      <c r="J70" s="7"/>
      <c r="K70" s="7"/>
      <c r="L70" s="53"/>
      <c r="M70" s="38" t="s">
        <v>704</v>
      </c>
      <c r="N70" s="118" t="s">
        <v>704</v>
      </c>
      <c r="O70" s="118" t="s">
        <v>704</v>
      </c>
      <c r="P70" s="118" t="s">
        <v>704</v>
      </c>
      <c r="Q70" s="118" t="s">
        <v>704</v>
      </c>
      <c r="R70" s="118" t="s">
        <v>704</v>
      </c>
      <c r="S70" s="118" t="s">
        <v>704</v>
      </c>
      <c r="T70" s="118" t="s">
        <v>704</v>
      </c>
      <c r="U70" s="118" t="s">
        <v>704</v>
      </c>
      <c r="V70" s="118" t="s">
        <v>704</v>
      </c>
      <c r="W70" s="118" t="s">
        <v>704</v>
      </c>
      <c r="X70" s="118" t="s">
        <v>704</v>
      </c>
      <c r="Y70" s="118" t="s">
        <v>704</v>
      </c>
      <c r="Z70" s="118" t="s">
        <v>704</v>
      </c>
      <c r="AA70" s="118" t="s">
        <v>704</v>
      </c>
      <c r="AB70" s="118" t="s">
        <v>704</v>
      </c>
      <c r="AC70" s="118" t="s">
        <v>704</v>
      </c>
      <c r="AD70" s="118" t="s">
        <v>704</v>
      </c>
      <c r="AE70" s="118" t="s">
        <v>704</v>
      </c>
      <c r="AF70" s="118" t="s">
        <v>704</v>
      </c>
    </row>
    <row r="71" spans="1:32" ht="83.25" customHeight="1">
      <c r="A71" s="2">
        <v>36</v>
      </c>
      <c r="B71" s="2">
        <v>6</v>
      </c>
      <c r="C71" s="5" t="s">
        <v>425</v>
      </c>
      <c r="D71" s="5" t="s">
        <v>205</v>
      </c>
      <c r="E71" s="28">
        <v>18237908.88</v>
      </c>
      <c r="F71" s="28">
        <v>2141.3</v>
      </c>
      <c r="G71" s="2" t="s">
        <v>271</v>
      </c>
      <c r="H71" s="38" t="s">
        <v>307</v>
      </c>
      <c r="I71" s="7"/>
      <c r="J71" s="7"/>
      <c r="K71" s="7"/>
      <c r="L71" s="53"/>
      <c r="M71" s="38" t="s">
        <v>704</v>
      </c>
      <c r="N71" s="8">
        <v>89173906569</v>
      </c>
      <c r="O71" s="8"/>
      <c r="P71" s="8"/>
      <c r="Q71" s="8"/>
      <c r="R71" s="8"/>
      <c r="S71" s="30" t="s">
        <v>73</v>
      </c>
      <c r="T71" s="8"/>
      <c r="U71" s="30" t="s">
        <v>128</v>
      </c>
      <c r="V71" s="8" t="s">
        <v>382</v>
      </c>
      <c r="W71" s="30" t="s">
        <v>128</v>
      </c>
      <c r="X71" s="8" t="s">
        <v>382</v>
      </c>
      <c r="Y71" s="30" t="s">
        <v>73</v>
      </c>
      <c r="Z71" s="8"/>
      <c r="AA71" s="30" t="s">
        <v>73</v>
      </c>
      <c r="AB71" s="8"/>
      <c r="AC71" s="30" t="s">
        <v>73</v>
      </c>
      <c r="AD71" s="8"/>
      <c r="AE71" s="30" t="s">
        <v>73</v>
      </c>
      <c r="AF71" s="8"/>
    </row>
    <row r="72" spans="1:32" s="26" customFormat="1" ht="12">
      <c r="A72" s="18"/>
      <c r="B72" s="18">
        <v>14</v>
      </c>
      <c r="C72" s="98" t="s">
        <v>28</v>
      </c>
      <c r="D72" s="20"/>
      <c r="E72" s="21">
        <f>SUM(E74:E77)</f>
        <v>28552063.43</v>
      </c>
      <c r="F72" s="21">
        <f>SUM(F74:F77)</f>
        <v>6523</v>
      </c>
      <c r="G72" s="18"/>
      <c r="H72" s="20"/>
      <c r="I72" s="39"/>
      <c r="J72" s="39"/>
      <c r="K72" s="39"/>
      <c r="L72" s="22"/>
      <c r="M72" s="23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ht="12">
      <c r="A73" s="2"/>
      <c r="B73" s="2"/>
      <c r="C73" s="3" t="s">
        <v>15</v>
      </c>
      <c r="D73" s="3"/>
      <c r="E73" s="27"/>
      <c r="F73" s="27"/>
      <c r="G73" s="2"/>
      <c r="H73" s="38"/>
      <c r="I73" s="50"/>
      <c r="J73" s="50"/>
      <c r="K73" s="50"/>
      <c r="L73" s="9"/>
      <c r="M73" s="3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75" customHeight="1">
      <c r="A74" s="2">
        <v>37</v>
      </c>
      <c r="B74" s="2">
        <v>1</v>
      </c>
      <c r="C74" s="5" t="s">
        <v>426</v>
      </c>
      <c r="D74" s="5" t="s">
        <v>67</v>
      </c>
      <c r="E74" s="28">
        <v>10865554.77</v>
      </c>
      <c r="F74" s="28">
        <v>1837.5</v>
      </c>
      <c r="G74" s="2" t="s">
        <v>296</v>
      </c>
      <c r="H74" s="38"/>
      <c r="I74" s="50"/>
      <c r="J74" s="50"/>
      <c r="K74" s="50"/>
      <c r="L74" s="53"/>
      <c r="M74" s="38" t="s">
        <v>706</v>
      </c>
      <c r="N74" s="8"/>
      <c r="O74" s="8" t="s">
        <v>73</v>
      </c>
      <c r="P74" s="8"/>
      <c r="Q74" s="8" t="s">
        <v>130</v>
      </c>
      <c r="R74" s="8"/>
      <c r="S74" s="8" t="s">
        <v>73</v>
      </c>
      <c r="T74" s="8"/>
      <c r="U74" s="8" t="s">
        <v>73</v>
      </c>
      <c r="V74" s="8"/>
      <c r="W74" s="8" t="s">
        <v>73</v>
      </c>
      <c r="X74" s="8"/>
      <c r="Y74" s="8" t="s">
        <v>73</v>
      </c>
      <c r="Z74" s="8"/>
      <c r="AA74" s="8" t="s">
        <v>73</v>
      </c>
      <c r="AB74" s="8"/>
      <c r="AC74" s="8" t="s">
        <v>73</v>
      </c>
      <c r="AD74" s="8"/>
      <c r="AE74" s="8" t="s">
        <v>73</v>
      </c>
      <c r="AF74" s="8"/>
    </row>
    <row r="75" spans="1:32" ht="96" customHeight="1">
      <c r="A75" s="2">
        <v>38</v>
      </c>
      <c r="B75" s="2">
        <v>2</v>
      </c>
      <c r="C75" s="5" t="s">
        <v>427</v>
      </c>
      <c r="D75" s="5" t="s">
        <v>138</v>
      </c>
      <c r="E75" s="28">
        <v>2685461.4</v>
      </c>
      <c r="F75" s="28">
        <v>579.6</v>
      </c>
      <c r="G75" s="2" t="s">
        <v>297</v>
      </c>
      <c r="H75" s="38"/>
      <c r="I75" s="50"/>
      <c r="J75" s="50"/>
      <c r="K75" s="50"/>
      <c r="L75" s="53"/>
      <c r="M75" s="38" t="s">
        <v>704</v>
      </c>
      <c r="N75" s="8"/>
      <c r="O75" s="8" t="s">
        <v>73</v>
      </c>
      <c r="P75" s="8"/>
      <c r="Q75" s="8" t="s">
        <v>73</v>
      </c>
      <c r="R75" s="8"/>
      <c r="S75" s="8" t="s">
        <v>73</v>
      </c>
      <c r="T75" s="8"/>
      <c r="U75" s="8" t="s">
        <v>73</v>
      </c>
      <c r="V75" s="8"/>
      <c r="W75" s="8" t="s">
        <v>73</v>
      </c>
      <c r="X75" s="8"/>
      <c r="Y75" s="8" t="s">
        <v>73</v>
      </c>
      <c r="Z75" s="8"/>
      <c r="AA75" s="8" t="s">
        <v>73</v>
      </c>
      <c r="AB75" s="8"/>
      <c r="AC75" s="8" t="s">
        <v>73</v>
      </c>
      <c r="AD75" s="8"/>
      <c r="AE75" s="8" t="s">
        <v>73</v>
      </c>
      <c r="AF75" s="8"/>
    </row>
    <row r="76" spans="1:32" ht="77.25" customHeight="1">
      <c r="A76" s="2">
        <v>39</v>
      </c>
      <c r="B76" s="2">
        <v>3</v>
      </c>
      <c r="C76" s="5" t="s">
        <v>428</v>
      </c>
      <c r="D76" s="5" t="s">
        <v>66</v>
      </c>
      <c r="E76" s="28">
        <v>8008586.66</v>
      </c>
      <c r="F76" s="28">
        <v>1819.3</v>
      </c>
      <c r="G76" s="2" t="s">
        <v>296</v>
      </c>
      <c r="H76" s="38"/>
      <c r="I76" s="50"/>
      <c r="J76" s="50"/>
      <c r="K76" s="50"/>
      <c r="L76" s="53"/>
      <c r="M76" s="38" t="s">
        <v>707</v>
      </c>
      <c r="N76" s="8"/>
      <c r="O76" s="8" t="s">
        <v>73</v>
      </c>
      <c r="P76" s="8"/>
      <c r="Q76" s="8" t="s">
        <v>130</v>
      </c>
      <c r="R76" s="8"/>
      <c r="S76" s="8" t="s">
        <v>73</v>
      </c>
      <c r="T76" s="8"/>
      <c r="U76" s="8" t="s">
        <v>73</v>
      </c>
      <c r="V76" s="8"/>
      <c r="W76" s="8" t="s">
        <v>73</v>
      </c>
      <c r="X76" s="8"/>
      <c r="Y76" s="8" t="s">
        <v>73</v>
      </c>
      <c r="Z76" s="8"/>
      <c r="AA76" s="8" t="s">
        <v>73</v>
      </c>
      <c r="AB76" s="8"/>
      <c r="AC76" s="8" t="s">
        <v>73</v>
      </c>
      <c r="AD76" s="8"/>
      <c r="AE76" s="8" t="s">
        <v>73</v>
      </c>
      <c r="AF76" s="8"/>
    </row>
    <row r="77" spans="1:32" ht="91.5" customHeight="1">
      <c r="A77" s="2">
        <v>40</v>
      </c>
      <c r="B77" s="2">
        <v>4</v>
      </c>
      <c r="C77" s="5" t="s">
        <v>429</v>
      </c>
      <c r="D77" s="5" t="s">
        <v>65</v>
      </c>
      <c r="E77" s="28">
        <v>6992460.6</v>
      </c>
      <c r="F77" s="28">
        <v>2286.6</v>
      </c>
      <c r="G77" s="2" t="s">
        <v>297</v>
      </c>
      <c r="H77" s="38"/>
      <c r="I77" s="50"/>
      <c r="J77" s="50"/>
      <c r="K77" s="50"/>
      <c r="L77" s="53"/>
      <c r="M77" s="38" t="s">
        <v>709</v>
      </c>
      <c r="N77" s="8"/>
      <c r="O77" s="8" t="s">
        <v>73</v>
      </c>
      <c r="P77" s="8"/>
      <c r="Q77" s="8" t="s">
        <v>73</v>
      </c>
      <c r="R77" s="8"/>
      <c r="S77" s="8" t="s">
        <v>73</v>
      </c>
      <c r="T77" s="8"/>
      <c r="U77" s="8" t="s">
        <v>73</v>
      </c>
      <c r="V77" s="8"/>
      <c r="W77" s="8" t="s">
        <v>73</v>
      </c>
      <c r="X77" s="8"/>
      <c r="Y77" s="8" t="s">
        <v>73</v>
      </c>
      <c r="Z77" s="8"/>
      <c r="AA77" s="8" t="s">
        <v>73</v>
      </c>
      <c r="AB77" s="8"/>
      <c r="AC77" s="8" t="s">
        <v>73</v>
      </c>
      <c r="AD77" s="8"/>
      <c r="AE77" s="8" t="s">
        <v>73</v>
      </c>
      <c r="AF77" s="8"/>
    </row>
    <row r="78" spans="1:32" s="26" customFormat="1" ht="12">
      <c r="A78" s="18"/>
      <c r="B78" s="18">
        <v>15</v>
      </c>
      <c r="C78" s="98" t="s">
        <v>220</v>
      </c>
      <c r="D78" s="20"/>
      <c r="E78" s="21">
        <f>SUM(E80:E80)</f>
        <v>2142377.67</v>
      </c>
      <c r="F78" s="21">
        <f>SUM(F80:F80)</f>
        <v>1157.4</v>
      </c>
      <c r="G78" s="18"/>
      <c r="H78" s="20"/>
      <c r="I78" s="39"/>
      <c r="J78" s="39"/>
      <c r="K78" s="39"/>
      <c r="L78" s="22"/>
      <c r="M78" s="24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ht="12">
      <c r="A79" s="2"/>
      <c r="B79" s="2"/>
      <c r="C79" s="3" t="s">
        <v>15</v>
      </c>
      <c r="D79" s="3"/>
      <c r="E79" s="27"/>
      <c r="F79" s="27"/>
      <c r="G79" s="2"/>
      <c r="H79" s="38"/>
      <c r="I79" s="50"/>
      <c r="J79" s="50"/>
      <c r="K79" s="50"/>
      <c r="L79" s="9"/>
      <c r="M79" s="4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99" customHeight="1">
      <c r="A80" s="4">
        <v>41</v>
      </c>
      <c r="B80" s="4">
        <v>1</v>
      </c>
      <c r="C80" s="5" t="s">
        <v>625</v>
      </c>
      <c r="D80" s="5" t="s">
        <v>626</v>
      </c>
      <c r="E80" s="28">
        <v>2142377.67</v>
      </c>
      <c r="F80" s="28">
        <v>1157.4</v>
      </c>
      <c r="G80" s="4" t="s">
        <v>636</v>
      </c>
      <c r="H80" s="29" t="s">
        <v>643</v>
      </c>
      <c r="I80" s="7" t="s">
        <v>650</v>
      </c>
      <c r="J80" s="7" t="s">
        <v>537</v>
      </c>
      <c r="K80" s="7" t="s">
        <v>84</v>
      </c>
      <c r="L80" s="57"/>
      <c r="M80" s="38" t="s">
        <v>708</v>
      </c>
      <c r="N80" s="8"/>
      <c r="O80" s="8" t="s">
        <v>73</v>
      </c>
      <c r="P80" s="8"/>
      <c r="Q80" s="8" t="s">
        <v>73</v>
      </c>
      <c r="R80" s="8"/>
      <c r="S80" s="8" t="s">
        <v>72</v>
      </c>
      <c r="T80" s="8" t="s">
        <v>307</v>
      </c>
      <c r="U80" s="8" t="s">
        <v>73</v>
      </c>
      <c r="V80" s="8"/>
      <c r="W80" s="8" t="s">
        <v>73</v>
      </c>
      <c r="X80" s="8"/>
      <c r="Y80" s="8" t="s">
        <v>73</v>
      </c>
      <c r="Z80" s="8"/>
      <c r="AA80" s="8" t="s">
        <v>73</v>
      </c>
      <c r="AB80" s="8"/>
      <c r="AC80" s="8" t="s">
        <v>73</v>
      </c>
      <c r="AD80" s="8"/>
      <c r="AE80" s="8" t="s">
        <v>73</v>
      </c>
      <c r="AF80" s="8"/>
    </row>
    <row r="81" spans="1:32" s="26" customFormat="1" ht="12">
      <c r="A81" s="18"/>
      <c r="B81" s="18">
        <v>16</v>
      </c>
      <c r="C81" s="98" t="s">
        <v>29</v>
      </c>
      <c r="D81" s="20"/>
      <c r="E81" s="21">
        <f>SUM(E83:E84)</f>
        <v>19325534.259999998</v>
      </c>
      <c r="F81" s="21">
        <f>SUM(F83:F84)</f>
        <v>2882</v>
      </c>
      <c r="G81" s="18"/>
      <c r="H81" s="20"/>
      <c r="I81" s="39"/>
      <c r="J81" s="39"/>
      <c r="K81" s="39"/>
      <c r="L81" s="22"/>
      <c r="M81" s="24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ht="12">
      <c r="A82" s="2"/>
      <c r="B82" s="2"/>
      <c r="C82" s="3" t="s">
        <v>15</v>
      </c>
      <c r="D82" s="5"/>
      <c r="E82" s="27"/>
      <c r="F82" s="27"/>
      <c r="G82" s="2"/>
      <c r="H82" s="38"/>
      <c r="I82" s="50"/>
      <c r="J82" s="50"/>
      <c r="K82" s="50"/>
      <c r="L82" s="9"/>
      <c r="M82" s="4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91.5" customHeight="1">
      <c r="A83" s="4">
        <v>42</v>
      </c>
      <c r="B83" s="4">
        <v>1</v>
      </c>
      <c r="C83" s="5" t="s">
        <v>430</v>
      </c>
      <c r="D83" s="5" t="s">
        <v>61</v>
      </c>
      <c r="E83" s="28">
        <v>8487319.4</v>
      </c>
      <c r="F83" s="28">
        <v>665</v>
      </c>
      <c r="G83" s="2" t="s">
        <v>385</v>
      </c>
      <c r="H83" s="38" t="s">
        <v>307</v>
      </c>
      <c r="I83" s="50"/>
      <c r="J83" s="50"/>
      <c r="K83" s="50"/>
      <c r="L83" s="53"/>
      <c r="M83" s="38" t="s">
        <v>658</v>
      </c>
      <c r="N83" s="8"/>
      <c r="O83" s="30" t="s">
        <v>72</v>
      </c>
      <c r="P83" s="30"/>
      <c r="Q83" s="30" t="s">
        <v>73</v>
      </c>
      <c r="R83" s="30"/>
      <c r="S83" s="30" t="s">
        <v>72</v>
      </c>
      <c r="T83" s="30" t="s">
        <v>382</v>
      </c>
      <c r="U83" s="30" t="s">
        <v>73</v>
      </c>
      <c r="V83" s="30"/>
      <c r="W83" s="30" t="s">
        <v>73</v>
      </c>
      <c r="X83" s="30"/>
      <c r="Y83" s="30" t="s">
        <v>72</v>
      </c>
      <c r="Z83" s="30" t="s">
        <v>307</v>
      </c>
      <c r="AA83" s="30" t="s">
        <v>72</v>
      </c>
      <c r="AB83" s="30" t="s">
        <v>307</v>
      </c>
      <c r="AC83" s="30" t="s">
        <v>73</v>
      </c>
      <c r="AD83" s="30"/>
      <c r="AE83" s="30" t="s">
        <v>72</v>
      </c>
      <c r="AF83" s="30" t="s">
        <v>382</v>
      </c>
    </row>
    <row r="84" spans="1:32" ht="84.75" customHeight="1">
      <c r="A84" s="4">
        <v>43</v>
      </c>
      <c r="B84" s="4">
        <v>2</v>
      </c>
      <c r="C84" s="5" t="s">
        <v>431</v>
      </c>
      <c r="D84" s="5" t="s">
        <v>206</v>
      </c>
      <c r="E84" s="28">
        <v>10838214.86</v>
      </c>
      <c r="F84" s="28">
        <v>2217</v>
      </c>
      <c r="G84" s="2" t="s">
        <v>298</v>
      </c>
      <c r="H84" s="38" t="s">
        <v>307</v>
      </c>
      <c r="I84" s="50"/>
      <c r="J84" s="50"/>
      <c r="K84" s="50"/>
      <c r="L84" s="53"/>
      <c r="M84" s="38" t="s">
        <v>733</v>
      </c>
      <c r="N84" s="8"/>
      <c r="O84" s="30" t="s">
        <v>93</v>
      </c>
      <c r="P84" s="30"/>
      <c r="Q84" s="30" t="s">
        <v>93</v>
      </c>
      <c r="R84" s="30"/>
      <c r="S84" s="30" t="s">
        <v>72</v>
      </c>
      <c r="T84" s="30" t="s">
        <v>382</v>
      </c>
      <c r="U84" s="30" t="s">
        <v>73</v>
      </c>
      <c r="V84" s="30"/>
      <c r="W84" s="30" t="s">
        <v>73</v>
      </c>
      <c r="X84" s="30"/>
      <c r="Y84" s="30" t="s">
        <v>72</v>
      </c>
      <c r="Z84" s="30" t="s">
        <v>307</v>
      </c>
      <c r="AA84" s="30" t="s">
        <v>72</v>
      </c>
      <c r="AB84" s="30" t="s">
        <v>307</v>
      </c>
      <c r="AC84" s="30" t="s">
        <v>73</v>
      </c>
      <c r="AD84" s="30"/>
      <c r="AE84" s="30" t="s">
        <v>93</v>
      </c>
      <c r="AF84" s="30"/>
    </row>
    <row r="85" spans="1:32" s="26" customFormat="1" ht="12">
      <c r="A85" s="18"/>
      <c r="B85" s="18">
        <v>17</v>
      </c>
      <c r="C85" s="98" t="s">
        <v>30</v>
      </c>
      <c r="D85" s="20"/>
      <c r="E85" s="21">
        <f>SUM(E87:E87)</f>
        <v>7712102.69</v>
      </c>
      <c r="F85" s="21">
        <f>SUM(F87:F87)</f>
        <v>2359.5</v>
      </c>
      <c r="G85" s="18"/>
      <c r="H85" s="20"/>
      <c r="I85" s="39"/>
      <c r="J85" s="39"/>
      <c r="K85" s="39"/>
      <c r="L85" s="22"/>
      <c r="M85" s="24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1:32" ht="12">
      <c r="A86" s="2"/>
      <c r="B86" s="2"/>
      <c r="C86" s="3" t="s">
        <v>15</v>
      </c>
      <c r="D86" s="3"/>
      <c r="E86" s="27"/>
      <c r="F86" s="27"/>
      <c r="G86" s="2"/>
      <c r="H86" s="38"/>
      <c r="I86" s="50"/>
      <c r="J86" s="50"/>
      <c r="K86" s="50"/>
      <c r="L86" s="9"/>
      <c r="M86" s="4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39.5" customHeight="1">
      <c r="A87" s="4">
        <v>44</v>
      </c>
      <c r="B87" s="4">
        <v>1</v>
      </c>
      <c r="C87" s="5" t="s">
        <v>432</v>
      </c>
      <c r="D87" s="5" t="s">
        <v>197</v>
      </c>
      <c r="E87" s="28">
        <v>7712102.69</v>
      </c>
      <c r="F87" s="28">
        <v>2359.5</v>
      </c>
      <c r="G87" s="2" t="s">
        <v>310</v>
      </c>
      <c r="H87" s="29" t="s">
        <v>643</v>
      </c>
      <c r="I87" s="7" t="s">
        <v>654</v>
      </c>
      <c r="J87" s="7"/>
      <c r="K87" s="7"/>
      <c r="L87" s="53"/>
      <c r="M87" s="38" t="s">
        <v>710</v>
      </c>
      <c r="N87" s="8"/>
      <c r="O87" s="8" t="s">
        <v>73</v>
      </c>
      <c r="P87" s="8"/>
      <c r="Q87" s="8" t="s">
        <v>130</v>
      </c>
      <c r="R87" s="8"/>
      <c r="S87" s="8" t="s">
        <v>73</v>
      </c>
      <c r="T87" s="8"/>
      <c r="U87" s="8" t="s">
        <v>72</v>
      </c>
      <c r="V87" s="8"/>
      <c r="W87" s="8" t="s">
        <v>73</v>
      </c>
      <c r="X87" s="8"/>
      <c r="Y87" s="8" t="s">
        <v>73</v>
      </c>
      <c r="Z87" s="8"/>
      <c r="AA87" s="8" t="s">
        <v>73</v>
      </c>
      <c r="AB87" s="8"/>
      <c r="AC87" s="8" t="s">
        <v>73</v>
      </c>
      <c r="AD87" s="8"/>
      <c r="AE87" s="8" t="s">
        <v>73</v>
      </c>
      <c r="AF87" s="8"/>
    </row>
    <row r="88" spans="1:32" s="26" customFormat="1" ht="12">
      <c r="A88" s="18"/>
      <c r="B88" s="18">
        <v>18</v>
      </c>
      <c r="C88" s="98" t="s">
        <v>31</v>
      </c>
      <c r="D88" s="20"/>
      <c r="E88" s="21">
        <f>SUM(E90:E91)</f>
        <v>23009539.8</v>
      </c>
      <c r="F88" s="21">
        <f>SUM(F91)</f>
        <v>1872.2</v>
      </c>
      <c r="G88" s="18"/>
      <c r="H88" s="20"/>
      <c r="I88" s="39"/>
      <c r="J88" s="39"/>
      <c r="K88" s="39"/>
      <c r="L88" s="22"/>
      <c r="M88" s="24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1:32" ht="12">
      <c r="A89" s="2"/>
      <c r="B89" s="2"/>
      <c r="C89" s="3" t="s">
        <v>15</v>
      </c>
      <c r="D89" s="3"/>
      <c r="E89" s="27"/>
      <c r="F89" s="27"/>
      <c r="G89" s="2"/>
      <c r="H89" s="38"/>
      <c r="I89" s="50"/>
      <c r="J89" s="50"/>
      <c r="K89" s="50"/>
      <c r="L89" s="9"/>
      <c r="M89" s="4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84.75" customHeight="1">
      <c r="A90" s="4">
        <v>45</v>
      </c>
      <c r="B90" s="4">
        <v>1</v>
      </c>
      <c r="C90" s="5" t="s">
        <v>433</v>
      </c>
      <c r="D90" s="5" t="s">
        <v>325</v>
      </c>
      <c r="E90" s="28">
        <v>11688536</v>
      </c>
      <c r="F90" s="28">
        <v>2651.8</v>
      </c>
      <c r="G90" s="2" t="s">
        <v>637</v>
      </c>
      <c r="H90" s="38" t="s">
        <v>307</v>
      </c>
      <c r="I90" s="7"/>
      <c r="J90" s="7"/>
      <c r="K90" s="7"/>
      <c r="L90" s="53"/>
      <c r="M90" s="38" t="s">
        <v>658</v>
      </c>
      <c r="N90" s="8"/>
      <c r="O90" s="8" t="s">
        <v>73</v>
      </c>
      <c r="P90" s="8"/>
      <c r="Q90" s="8" t="s">
        <v>73</v>
      </c>
      <c r="R90" s="8"/>
      <c r="S90" s="8" t="s">
        <v>73</v>
      </c>
      <c r="T90" s="8"/>
      <c r="U90" s="8" t="s">
        <v>73</v>
      </c>
      <c r="V90" s="8"/>
      <c r="W90" s="8" t="s">
        <v>73</v>
      </c>
      <c r="X90" s="8"/>
      <c r="Y90" s="8" t="s">
        <v>73</v>
      </c>
      <c r="Z90" s="8"/>
      <c r="AA90" s="8" t="s">
        <v>73</v>
      </c>
      <c r="AB90" s="8"/>
      <c r="AC90" s="8" t="s">
        <v>73</v>
      </c>
      <c r="AD90" s="8"/>
      <c r="AE90" s="8" t="s">
        <v>73</v>
      </c>
      <c r="AF90" s="8"/>
    </row>
    <row r="91" spans="1:32" ht="102.75" customHeight="1">
      <c r="A91" s="4">
        <v>46</v>
      </c>
      <c r="B91" s="4">
        <v>2</v>
      </c>
      <c r="C91" s="5" t="s">
        <v>434</v>
      </c>
      <c r="D91" s="5" t="s">
        <v>326</v>
      </c>
      <c r="E91" s="28">
        <v>11321003.8</v>
      </c>
      <c r="F91" s="28">
        <v>1872.2</v>
      </c>
      <c r="G91" s="2" t="s">
        <v>637</v>
      </c>
      <c r="H91" s="29" t="s">
        <v>643</v>
      </c>
      <c r="I91" s="7" t="s">
        <v>651</v>
      </c>
      <c r="J91" s="7" t="s">
        <v>538</v>
      </c>
      <c r="K91" s="7"/>
      <c r="L91" s="57"/>
      <c r="M91" s="38" t="s">
        <v>695</v>
      </c>
      <c r="N91" s="8"/>
      <c r="O91" s="8" t="s">
        <v>73</v>
      </c>
      <c r="P91" s="8"/>
      <c r="Q91" s="8" t="s">
        <v>73</v>
      </c>
      <c r="R91" s="8"/>
      <c r="S91" s="8" t="s">
        <v>73</v>
      </c>
      <c r="T91" s="8"/>
      <c r="U91" s="8" t="s">
        <v>73</v>
      </c>
      <c r="V91" s="8"/>
      <c r="W91" s="8" t="s">
        <v>73</v>
      </c>
      <c r="X91" s="8"/>
      <c r="Y91" s="8" t="s">
        <v>73</v>
      </c>
      <c r="Z91" s="8"/>
      <c r="AA91" s="8" t="s">
        <v>73</v>
      </c>
      <c r="AB91" s="8"/>
      <c r="AC91" s="8" t="s">
        <v>73</v>
      </c>
      <c r="AD91" s="8"/>
      <c r="AE91" s="8" t="s">
        <v>73</v>
      </c>
      <c r="AF91" s="8"/>
    </row>
    <row r="92" spans="1:32" s="26" customFormat="1" ht="12">
      <c r="A92" s="18"/>
      <c r="B92" s="18">
        <v>19</v>
      </c>
      <c r="C92" s="98" t="s">
        <v>32</v>
      </c>
      <c r="D92" s="20"/>
      <c r="E92" s="21">
        <f>SUM(E94:E99)</f>
        <v>21663248.54</v>
      </c>
      <c r="F92" s="21">
        <f>SUM(F94:F98)</f>
        <v>11676.1</v>
      </c>
      <c r="G92" s="18"/>
      <c r="H92" s="20"/>
      <c r="I92" s="39"/>
      <c r="J92" s="39"/>
      <c r="K92" s="39"/>
      <c r="L92" s="22"/>
      <c r="M92" s="23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2" ht="12">
      <c r="A93" s="2"/>
      <c r="B93" s="2"/>
      <c r="C93" s="3" t="s">
        <v>15</v>
      </c>
      <c r="D93" s="3"/>
      <c r="E93" s="27"/>
      <c r="F93" s="27"/>
      <c r="G93" s="2"/>
      <c r="H93" s="38"/>
      <c r="I93" s="50"/>
      <c r="J93" s="50"/>
      <c r="K93" s="50"/>
      <c r="L93" s="9"/>
      <c r="M93" s="3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67.5" customHeight="1">
      <c r="A94" s="4">
        <v>47</v>
      </c>
      <c r="B94" s="4">
        <v>1</v>
      </c>
      <c r="C94" s="5" t="s">
        <v>630</v>
      </c>
      <c r="D94" s="5" t="s">
        <v>62</v>
      </c>
      <c r="E94" s="28">
        <v>4495270</v>
      </c>
      <c r="F94" s="28">
        <v>1511</v>
      </c>
      <c r="G94" s="2" t="s">
        <v>299</v>
      </c>
      <c r="H94" s="38" t="s">
        <v>307</v>
      </c>
      <c r="I94" s="50"/>
      <c r="J94" s="50" t="s">
        <v>539</v>
      </c>
      <c r="K94" s="50"/>
      <c r="L94" s="53"/>
      <c r="M94" s="38" t="s">
        <v>667</v>
      </c>
      <c r="N94" s="8"/>
      <c r="O94" s="8" t="s">
        <v>73</v>
      </c>
      <c r="P94" s="8"/>
      <c r="Q94" s="8" t="s">
        <v>73</v>
      </c>
      <c r="R94" s="8"/>
      <c r="S94" s="8" t="s">
        <v>73</v>
      </c>
      <c r="T94" s="8"/>
      <c r="U94" s="8" t="s">
        <v>73</v>
      </c>
      <c r="V94" s="8"/>
      <c r="W94" s="8" t="s">
        <v>73</v>
      </c>
      <c r="X94" s="8"/>
      <c r="Y94" s="8" t="s">
        <v>73</v>
      </c>
      <c r="Z94" s="8"/>
      <c r="AA94" s="8" t="s">
        <v>73</v>
      </c>
      <c r="AB94" s="8"/>
      <c r="AC94" s="8" t="s">
        <v>73</v>
      </c>
      <c r="AD94" s="8"/>
      <c r="AE94" s="8" t="s">
        <v>73</v>
      </c>
      <c r="AF94" s="8"/>
    </row>
    <row r="95" spans="1:32" ht="86.25" customHeight="1">
      <c r="A95" s="4">
        <v>48</v>
      </c>
      <c r="B95" s="4">
        <v>2</v>
      </c>
      <c r="C95" s="5" t="s">
        <v>435</v>
      </c>
      <c r="D95" s="5" t="s">
        <v>631</v>
      </c>
      <c r="E95" s="28">
        <v>3225680.83</v>
      </c>
      <c r="F95" s="28">
        <v>6579.5</v>
      </c>
      <c r="G95" s="2" t="s">
        <v>300</v>
      </c>
      <c r="H95" s="38" t="s">
        <v>307</v>
      </c>
      <c r="I95" s="50"/>
      <c r="J95" s="50"/>
      <c r="K95" s="50"/>
      <c r="L95" s="53"/>
      <c r="M95" s="38" t="s">
        <v>658</v>
      </c>
      <c r="N95" s="8"/>
      <c r="O95" s="8" t="s">
        <v>73</v>
      </c>
      <c r="P95" s="8"/>
      <c r="Q95" s="8" t="s">
        <v>73</v>
      </c>
      <c r="R95" s="8"/>
      <c r="S95" s="8" t="s">
        <v>73</v>
      </c>
      <c r="T95" s="8"/>
      <c r="U95" s="8" t="s">
        <v>73</v>
      </c>
      <c r="V95" s="8"/>
      <c r="W95" s="8" t="s">
        <v>73</v>
      </c>
      <c r="X95" s="8"/>
      <c r="Y95" s="8" t="s">
        <v>73</v>
      </c>
      <c r="Z95" s="8"/>
      <c r="AA95" s="8" t="s">
        <v>73</v>
      </c>
      <c r="AB95" s="8"/>
      <c r="AC95" s="8" t="s">
        <v>73</v>
      </c>
      <c r="AD95" s="8"/>
      <c r="AE95" s="8" t="s">
        <v>73</v>
      </c>
      <c r="AF95" s="8"/>
    </row>
    <row r="96" spans="1:32" ht="90" customHeight="1">
      <c r="A96" s="4">
        <v>49</v>
      </c>
      <c r="B96" s="4">
        <v>3</v>
      </c>
      <c r="C96" s="5" t="s">
        <v>632</v>
      </c>
      <c r="D96" s="5" t="s">
        <v>195</v>
      </c>
      <c r="E96" s="28">
        <v>3995486.57</v>
      </c>
      <c r="F96" s="28">
        <v>111.6</v>
      </c>
      <c r="G96" s="2" t="s">
        <v>377</v>
      </c>
      <c r="H96" s="38" t="s">
        <v>307</v>
      </c>
      <c r="I96" s="50"/>
      <c r="J96" s="50" t="s">
        <v>540</v>
      </c>
      <c r="K96" s="50"/>
      <c r="L96" s="53"/>
      <c r="M96" s="38" t="s">
        <v>668</v>
      </c>
      <c r="N96" s="8"/>
      <c r="O96" s="8" t="s">
        <v>73</v>
      </c>
      <c r="P96" s="8"/>
      <c r="Q96" s="8" t="s">
        <v>73</v>
      </c>
      <c r="R96" s="8"/>
      <c r="S96" s="8" t="s">
        <v>73</v>
      </c>
      <c r="T96" s="8"/>
      <c r="U96" s="8" t="s">
        <v>73</v>
      </c>
      <c r="V96" s="8"/>
      <c r="W96" s="8" t="s">
        <v>73</v>
      </c>
      <c r="X96" s="8"/>
      <c r="Y96" s="8" t="s">
        <v>73</v>
      </c>
      <c r="Z96" s="8"/>
      <c r="AA96" s="8" t="s">
        <v>73</v>
      </c>
      <c r="AB96" s="8"/>
      <c r="AC96" s="8" t="s">
        <v>73</v>
      </c>
      <c r="AD96" s="8"/>
      <c r="AE96" s="8" t="s">
        <v>73</v>
      </c>
      <c r="AF96" s="8"/>
    </row>
    <row r="97" spans="1:32" ht="43.5" customHeight="1">
      <c r="A97" s="4">
        <v>50</v>
      </c>
      <c r="B97" s="4">
        <v>4</v>
      </c>
      <c r="C97" s="5" t="s">
        <v>633</v>
      </c>
      <c r="D97" s="5" t="s">
        <v>327</v>
      </c>
      <c r="E97" s="28">
        <v>3301689</v>
      </c>
      <c r="F97" s="28">
        <v>1720.8</v>
      </c>
      <c r="G97" s="2" t="s">
        <v>314</v>
      </c>
      <c r="H97" s="38" t="s">
        <v>307</v>
      </c>
      <c r="I97" s="50"/>
      <c r="J97" s="50"/>
      <c r="K97" s="50"/>
      <c r="L97" s="53"/>
      <c r="M97" s="38" t="s">
        <v>669</v>
      </c>
      <c r="N97" s="8"/>
      <c r="O97" s="8" t="s">
        <v>73</v>
      </c>
      <c r="P97" s="8"/>
      <c r="Q97" s="8" t="s">
        <v>73</v>
      </c>
      <c r="R97" s="8"/>
      <c r="S97" s="8" t="s">
        <v>73</v>
      </c>
      <c r="T97" s="8"/>
      <c r="U97" s="8" t="s">
        <v>73</v>
      </c>
      <c r="V97" s="8"/>
      <c r="W97" s="8" t="s">
        <v>73</v>
      </c>
      <c r="X97" s="8"/>
      <c r="Y97" s="8" t="s">
        <v>73</v>
      </c>
      <c r="Z97" s="8"/>
      <c r="AA97" s="8" t="s">
        <v>73</v>
      </c>
      <c r="AB97" s="8"/>
      <c r="AC97" s="8" t="s">
        <v>73</v>
      </c>
      <c r="AD97" s="8"/>
      <c r="AE97" s="8" t="s">
        <v>73</v>
      </c>
      <c r="AF97" s="8"/>
    </row>
    <row r="98" spans="1:32" ht="55.5" customHeight="1">
      <c r="A98" s="4">
        <v>51</v>
      </c>
      <c r="B98" s="4">
        <v>5</v>
      </c>
      <c r="C98" s="5" t="s">
        <v>436</v>
      </c>
      <c r="D98" s="5" t="s">
        <v>328</v>
      </c>
      <c r="E98" s="28">
        <v>2717392.14</v>
      </c>
      <c r="F98" s="28">
        <v>1753.2</v>
      </c>
      <c r="G98" s="2" t="s">
        <v>359</v>
      </c>
      <c r="H98" s="38" t="s">
        <v>307</v>
      </c>
      <c r="I98" s="50"/>
      <c r="J98" s="50" t="s">
        <v>550</v>
      </c>
      <c r="K98" s="50"/>
      <c r="L98" s="53"/>
      <c r="M98" s="38" t="s">
        <v>669</v>
      </c>
      <c r="N98" s="8"/>
      <c r="O98" s="8" t="s">
        <v>73</v>
      </c>
      <c r="P98" s="8"/>
      <c r="Q98" s="8" t="s">
        <v>73</v>
      </c>
      <c r="R98" s="8"/>
      <c r="S98" s="8" t="s">
        <v>73</v>
      </c>
      <c r="T98" s="8"/>
      <c r="U98" s="8" t="s">
        <v>73</v>
      </c>
      <c r="V98" s="8"/>
      <c r="W98" s="8" t="s">
        <v>73</v>
      </c>
      <c r="X98" s="8"/>
      <c r="Y98" s="8" t="s">
        <v>73</v>
      </c>
      <c r="Z98" s="8"/>
      <c r="AA98" s="8" t="s">
        <v>73</v>
      </c>
      <c r="AB98" s="8"/>
      <c r="AC98" s="8" t="s">
        <v>73</v>
      </c>
      <c r="AD98" s="8"/>
      <c r="AE98" s="8" t="s">
        <v>73</v>
      </c>
      <c r="AF98" s="8"/>
    </row>
    <row r="99" spans="1:32" ht="78" customHeight="1">
      <c r="A99" s="4">
        <v>52</v>
      </c>
      <c r="B99" s="4">
        <v>6</v>
      </c>
      <c r="C99" s="5" t="s">
        <v>437</v>
      </c>
      <c r="D99" s="5" t="s">
        <v>333</v>
      </c>
      <c r="E99" s="28">
        <v>3927730</v>
      </c>
      <c r="F99" s="28">
        <v>1679.9</v>
      </c>
      <c r="G99" s="2" t="s">
        <v>299</v>
      </c>
      <c r="H99" s="38" t="s">
        <v>307</v>
      </c>
      <c r="I99" s="50"/>
      <c r="J99" s="50"/>
      <c r="K99" s="50"/>
      <c r="L99" s="53"/>
      <c r="M99" s="38" t="s">
        <v>666</v>
      </c>
      <c r="N99" s="8"/>
      <c r="O99" s="8" t="s">
        <v>73</v>
      </c>
      <c r="P99" s="8"/>
      <c r="Q99" s="8" t="s">
        <v>73</v>
      </c>
      <c r="R99" s="8"/>
      <c r="S99" s="8" t="s">
        <v>73</v>
      </c>
      <c r="T99" s="8"/>
      <c r="U99" s="8" t="s">
        <v>73</v>
      </c>
      <c r="V99" s="8"/>
      <c r="W99" s="8" t="s">
        <v>73</v>
      </c>
      <c r="X99" s="8"/>
      <c r="Y99" s="8" t="s">
        <v>73</v>
      </c>
      <c r="Z99" s="8"/>
      <c r="AA99" s="8" t="s">
        <v>73</v>
      </c>
      <c r="AB99" s="8"/>
      <c r="AC99" s="8" t="s">
        <v>73</v>
      </c>
      <c r="AD99" s="8"/>
      <c r="AE99" s="8" t="s">
        <v>73</v>
      </c>
      <c r="AF99" s="8"/>
    </row>
    <row r="100" spans="1:32" s="26" customFormat="1" ht="12">
      <c r="A100" s="18"/>
      <c r="B100" s="18">
        <v>20</v>
      </c>
      <c r="C100" s="19" t="s">
        <v>33</v>
      </c>
      <c r="D100" s="20"/>
      <c r="E100" s="21">
        <f>SUM(E102:E105)</f>
        <v>25742170.31</v>
      </c>
      <c r="F100" s="21">
        <f>SUM(F102:F105)</f>
        <v>8832</v>
      </c>
      <c r="G100" s="18"/>
      <c r="H100" s="20"/>
      <c r="I100" s="39"/>
      <c r="J100" s="39"/>
      <c r="K100" s="39"/>
      <c r="L100" s="22"/>
      <c r="M100" s="24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1:32" ht="12">
      <c r="A101" s="2"/>
      <c r="B101" s="2"/>
      <c r="C101" s="3" t="s">
        <v>15</v>
      </c>
      <c r="D101" s="3"/>
      <c r="E101" s="27"/>
      <c r="F101" s="27"/>
      <c r="G101" s="2"/>
      <c r="H101" s="38"/>
      <c r="I101" s="50"/>
      <c r="J101" s="50"/>
      <c r="K101" s="50"/>
      <c r="L101" s="9"/>
      <c r="M101" s="4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87" customHeight="1">
      <c r="A102" s="4">
        <v>53</v>
      </c>
      <c r="B102" s="4">
        <v>1</v>
      </c>
      <c r="C102" s="5" t="s">
        <v>246</v>
      </c>
      <c r="D102" s="5" t="s">
        <v>438</v>
      </c>
      <c r="E102" s="28">
        <v>6267408.42</v>
      </c>
      <c r="F102" s="28">
        <v>2339.5</v>
      </c>
      <c r="G102" s="2" t="s">
        <v>293</v>
      </c>
      <c r="H102" s="38" t="s">
        <v>307</v>
      </c>
      <c r="I102" s="7" t="s">
        <v>2</v>
      </c>
      <c r="J102" s="7" t="s">
        <v>541</v>
      </c>
      <c r="K102" s="7"/>
      <c r="L102" s="53"/>
      <c r="M102" s="38" t="s">
        <v>665</v>
      </c>
      <c r="N102" s="8"/>
      <c r="O102" s="8" t="s">
        <v>382</v>
      </c>
      <c r="P102" s="8"/>
      <c r="Q102" s="8" t="s">
        <v>382</v>
      </c>
      <c r="R102" s="8"/>
      <c r="S102" s="8" t="s">
        <v>382</v>
      </c>
      <c r="T102" s="8"/>
      <c r="U102" s="8" t="s">
        <v>382</v>
      </c>
      <c r="V102" s="8"/>
      <c r="W102" s="8" t="s">
        <v>307</v>
      </c>
      <c r="X102" s="8"/>
      <c r="Y102" s="8" t="s">
        <v>307</v>
      </c>
      <c r="Z102" s="8"/>
      <c r="AA102" s="8" t="s">
        <v>307</v>
      </c>
      <c r="AB102" s="8"/>
      <c r="AC102" s="8" t="s">
        <v>307</v>
      </c>
      <c r="AD102" s="8"/>
      <c r="AE102" s="8" t="s">
        <v>93</v>
      </c>
      <c r="AF102" s="8"/>
    </row>
    <row r="103" spans="1:32" ht="78.75" customHeight="1">
      <c r="A103" s="4">
        <v>54</v>
      </c>
      <c r="B103" s="4">
        <v>2</v>
      </c>
      <c r="C103" s="5" t="s">
        <v>247</v>
      </c>
      <c r="D103" s="5" t="s">
        <v>439</v>
      </c>
      <c r="E103" s="28">
        <v>11323748.02</v>
      </c>
      <c r="F103" s="28">
        <v>4848.5</v>
      </c>
      <c r="G103" s="2" t="s">
        <v>293</v>
      </c>
      <c r="H103" s="38" t="s">
        <v>307</v>
      </c>
      <c r="I103" s="52" t="s">
        <v>2</v>
      </c>
      <c r="J103" s="52" t="s">
        <v>542</v>
      </c>
      <c r="K103" s="52"/>
      <c r="L103" s="53"/>
      <c r="M103" s="38" t="s">
        <v>658</v>
      </c>
      <c r="N103" s="8"/>
      <c r="O103" s="8" t="s">
        <v>382</v>
      </c>
      <c r="P103" s="8"/>
      <c r="Q103" s="8" t="s">
        <v>382</v>
      </c>
      <c r="R103" s="8"/>
      <c r="S103" s="8" t="s">
        <v>382</v>
      </c>
      <c r="T103" s="8"/>
      <c r="U103" s="8" t="s">
        <v>382</v>
      </c>
      <c r="V103" s="8"/>
      <c r="W103" s="8" t="s">
        <v>307</v>
      </c>
      <c r="X103" s="8"/>
      <c r="Y103" s="8" t="s">
        <v>307</v>
      </c>
      <c r="Z103" s="8"/>
      <c r="AA103" s="8" t="s">
        <v>307</v>
      </c>
      <c r="AB103" s="8"/>
      <c r="AC103" s="8" t="s">
        <v>307</v>
      </c>
      <c r="AD103" s="8"/>
      <c r="AE103" s="8" t="s">
        <v>93</v>
      </c>
      <c r="AF103" s="8"/>
    </row>
    <row r="104" spans="1:32" ht="69" customHeight="1">
      <c r="A104" s="4">
        <v>55</v>
      </c>
      <c r="B104" s="4">
        <v>3</v>
      </c>
      <c r="C104" s="5" t="s">
        <v>248</v>
      </c>
      <c r="D104" s="5" t="s">
        <v>440</v>
      </c>
      <c r="E104" s="28">
        <v>6567701.36</v>
      </c>
      <c r="F104" s="28">
        <v>790.1</v>
      </c>
      <c r="G104" s="2" t="s">
        <v>293</v>
      </c>
      <c r="H104" s="38" t="s">
        <v>307</v>
      </c>
      <c r="I104" s="7" t="s">
        <v>2</v>
      </c>
      <c r="J104" s="7" t="s">
        <v>543</v>
      </c>
      <c r="K104" s="7" t="s">
        <v>88</v>
      </c>
      <c r="L104" s="57"/>
      <c r="M104" s="38" t="s">
        <v>666</v>
      </c>
      <c r="N104" s="8"/>
      <c r="O104" s="8" t="s">
        <v>382</v>
      </c>
      <c r="P104" s="8"/>
      <c r="Q104" s="8" t="s">
        <v>382</v>
      </c>
      <c r="R104" s="8"/>
      <c r="S104" s="8" t="s">
        <v>382</v>
      </c>
      <c r="T104" s="8"/>
      <c r="U104" s="8" t="s">
        <v>382</v>
      </c>
      <c r="V104" s="8"/>
      <c r="W104" s="8" t="s">
        <v>307</v>
      </c>
      <c r="X104" s="8"/>
      <c r="Y104" s="8" t="s">
        <v>307</v>
      </c>
      <c r="Z104" s="8"/>
      <c r="AA104" s="8" t="s">
        <v>307</v>
      </c>
      <c r="AB104" s="8"/>
      <c r="AC104" s="8" t="s">
        <v>307</v>
      </c>
      <c r="AD104" s="8"/>
      <c r="AE104" s="8" t="s">
        <v>93</v>
      </c>
      <c r="AF104" s="8"/>
    </row>
    <row r="105" spans="1:32" ht="42" customHeight="1">
      <c r="A105" s="4">
        <v>56</v>
      </c>
      <c r="B105" s="4">
        <v>4</v>
      </c>
      <c r="C105" s="5" t="s">
        <v>249</v>
      </c>
      <c r="D105" s="5" t="s">
        <v>441</v>
      </c>
      <c r="E105" s="28">
        <v>1583312.51</v>
      </c>
      <c r="F105" s="28">
        <v>853.9</v>
      </c>
      <c r="G105" s="2" t="s">
        <v>293</v>
      </c>
      <c r="H105" s="29" t="s">
        <v>643</v>
      </c>
      <c r="I105" s="7" t="s">
        <v>652</v>
      </c>
      <c r="J105" s="7" t="s">
        <v>544</v>
      </c>
      <c r="K105" s="7" t="s">
        <v>89</v>
      </c>
      <c r="L105" s="57"/>
      <c r="M105" s="38" t="s">
        <v>734</v>
      </c>
      <c r="N105" s="8"/>
      <c r="O105" s="8" t="s">
        <v>93</v>
      </c>
      <c r="P105" s="8"/>
      <c r="Q105" s="8" t="s">
        <v>382</v>
      </c>
      <c r="R105" s="8"/>
      <c r="S105" s="8" t="s">
        <v>382</v>
      </c>
      <c r="T105" s="8"/>
      <c r="U105" s="8" t="s">
        <v>382</v>
      </c>
      <c r="V105" s="8"/>
      <c r="W105" s="8" t="s">
        <v>307</v>
      </c>
      <c r="X105" s="8"/>
      <c r="Y105" s="8" t="s">
        <v>307</v>
      </c>
      <c r="Z105" s="8"/>
      <c r="AA105" s="8" t="s">
        <v>307</v>
      </c>
      <c r="AB105" s="8"/>
      <c r="AC105" s="8" t="s">
        <v>307</v>
      </c>
      <c r="AD105" s="8"/>
      <c r="AE105" s="8" t="s">
        <v>93</v>
      </c>
      <c r="AF105" s="8"/>
    </row>
    <row r="106" spans="1:32" s="26" customFormat="1" ht="18.75" customHeight="1">
      <c r="A106" s="18"/>
      <c r="B106" s="18">
        <v>21</v>
      </c>
      <c r="C106" s="98" t="s">
        <v>34</v>
      </c>
      <c r="D106" s="20"/>
      <c r="E106" s="21">
        <f>SUM(E108:E108)</f>
        <v>4103634.98</v>
      </c>
      <c r="F106" s="21">
        <f>SUM(F108:F108)</f>
        <v>2343.2</v>
      </c>
      <c r="G106" s="18"/>
      <c r="H106" s="20"/>
      <c r="I106" s="39"/>
      <c r="J106" s="39"/>
      <c r="K106" s="39"/>
      <c r="L106" s="22"/>
      <c r="M106" s="24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:32" ht="12">
      <c r="A107" s="2"/>
      <c r="B107" s="2"/>
      <c r="C107" s="3" t="s">
        <v>15</v>
      </c>
      <c r="D107" s="3"/>
      <c r="E107" s="27"/>
      <c r="F107" s="27"/>
      <c r="G107" s="2"/>
      <c r="H107" s="38"/>
      <c r="I107" s="50"/>
      <c r="J107" s="50"/>
      <c r="K107" s="50"/>
      <c r="L107" s="9"/>
      <c r="M107" s="4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76.5" customHeight="1">
      <c r="A108" s="4">
        <v>57</v>
      </c>
      <c r="B108" s="4">
        <v>1</v>
      </c>
      <c r="C108" s="5" t="s">
        <v>442</v>
      </c>
      <c r="D108" s="5" t="s">
        <v>207</v>
      </c>
      <c r="E108" s="28">
        <v>4103634.98</v>
      </c>
      <c r="F108" s="28">
        <v>2343.2</v>
      </c>
      <c r="G108" s="2" t="s">
        <v>638</v>
      </c>
      <c r="H108" s="29" t="s">
        <v>643</v>
      </c>
      <c r="I108" s="7" t="s">
        <v>653</v>
      </c>
      <c r="J108" s="7" t="s">
        <v>545</v>
      </c>
      <c r="K108" s="7"/>
      <c r="L108" s="53"/>
      <c r="M108" s="38" t="s">
        <v>711</v>
      </c>
      <c r="N108" s="8"/>
      <c r="O108" s="8" t="s">
        <v>73</v>
      </c>
      <c r="P108" s="8"/>
      <c r="Q108" s="8" t="s">
        <v>130</v>
      </c>
      <c r="R108" s="8"/>
      <c r="S108" s="8" t="s">
        <v>73</v>
      </c>
      <c r="T108" s="8"/>
      <c r="U108" s="8" t="s">
        <v>73</v>
      </c>
      <c r="V108" s="8"/>
      <c r="W108" s="8" t="s">
        <v>73</v>
      </c>
      <c r="X108" s="8"/>
      <c r="Y108" s="8" t="s">
        <v>73</v>
      </c>
      <c r="Z108" s="8"/>
      <c r="AA108" s="8" t="s">
        <v>73</v>
      </c>
      <c r="AB108" s="8"/>
      <c r="AC108" s="8" t="s">
        <v>73</v>
      </c>
      <c r="AD108" s="8"/>
      <c r="AE108" s="8" t="s">
        <v>73</v>
      </c>
      <c r="AF108" s="8"/>
    </row>
    <row r="109" spans="1:32" s="26" customFormat="1" ht="14.25" customHeight="1">
      <c r="A109" s="18"/>
      <c r="B109" s="18">
        <v>22</v>
      </c>
      <c r="C109" s="98" t="s">
        <v>35</v>
      </c>
      <c r="D109" s="20"/>
      <c r="E109" s="21">
        <f>SUM(E111)</f>
        <v>11400000</v>
      </c>
      <c r="F109" s="21">
        <f>SUM(F111)</f>
        <v>1932.6</v>
      </c>
      <c r="G109" s="18"/>
      <c r="H109" s="20"/>
      <c r="I109" s="39"/>
      <c r="J109" s="39"/>
      <c r="K109" s="39"/>
      <c r="L109" s="22"/>
      <c r="M109" s="24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 spans="1:32" ht="12">
      <c r="A110" s="2"/>
      <c r="B110" s="2"/>
      <c r="C110" s="3" t="s">
        <v>15</v>
      </c>
      <c r="D110" s="3"/>
      <c r="E110" s="27"/>
      <c r="F110" s="27"/>
      <c r="G110" s="2"/>
      <c r="H110" s="38"/>
      <c r="I110" s="50"/>
      <c r="J110" s="50"/>
      <c r="K110" s="50"/>
      <c r="L110" s="9"/>
      <c r="M110" s="4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20" customHeight="1">
      <c r="A111" s="4">
        <v>58</v>
      </c>
      <c r="B111" s="4">
        <v>1</v>
      </c>
      <c r="C111" s="5" t="s">
        <v>443</v>
      </c>
      <c r="D111" s="5" t="s">
        <v>208</v>
      </c>
      <c r="E111" s="28">
        <v>11400000</v>
      </c>
      <c r="F111" s="28">
        <v>1932.6</v>
      </c>
      <c r="G111" s="2" t="s">
        <v>358</v>
      </c>
      <c r="H111" s="38" t="s">
        <v>307</v>
      </c>
      <c r="I111" s="7"/>
      <c r="J111" s="7"/>
      <c r="L111" s="54"/>
      <c r="M111" s="38" t="s">
        <v>712</v>
      </c>
      <c r="N111" s="8"/>
      <c r="O111" s="30" t="s">
        <v>73</v>
      </c>
      <c r="P111" s="30"/>
      <c r="Q111" s="30" t="s">
        <v>130</v>
      </c>
      <c r="R111" s="30"/>
      <c r="S111" s="30" t="s">
        <v>73</v>
      </c>
      <c r="T111" s="30"/>
      <c r="U111" s="30" t="s">
        <v>73</v>
      </c>
      <c r="V111" s="30"/>
      <c r="W111" s="30" t="s">
        <v>73</v>
      </c>
      <c r="X111" s="30"/>
      <c r="Y111" s="30" t="s">
        <v>72</v>
      </c>
      <c r="Z111" s="30"/>
      <c r="AA111" s="30" t="s">
        <v>73</v>
      </c>
      <c r="AB111" s="30"/>
      <c r="AC111" s="30" t="s">
        <v>73</v>
      </c>
      <c r="AD111" s="30"/>
      <c r="AE111" s="30" t="s">
        <v>73</v>
      </c>
      <c r="AF111" s="8"/>
    </row>
    <row r="112" spans="1:32" s="26" customFormat="1" ht="12">
      <c r="A112" s="18"/>
      <c r="B112" s="18">
        <v>23</v>
      </c>
      <c r="C112" s="98" t="s">
        <v>36</v>
      </c>
      <c r="D112" s="20"/>
      <c r="E112" s="21">
        <f>SUM(E114:E115)</f>
        <v>29166714.310000002</v>
      </c>
      <c r="F112" s="21">
        <f>SUM(F114:F115)</f>
        <v>6664.5</v>
      </c>
      <c r="G112" s="18"/>
      <c r="H112" s="20"/>
      <c r="I112" s="39"/>
      <c r="J112" s="39"/>
      <c r="K112" s="39"/>
      <c r="L112" s="22"/>
      <c r="M112" s="24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 spans="1:32" ht="12">
      <c r="A113" s="2"/>
      <c r="B113" s="2"/>
      <c r="C113" s="3" t="s">
        <v>15</v>
      </c>
      <c r="D113" s="3"/>
      <c r="E113" s="27"/>
      <c r="F113" s="27"/>
      <c r="G113" s="2"/>
      <c r="H113" s="38"/>
      <c r="I113" s="50"/>
      <c r="J113" s="50"/>
      <c r="K113" s="50"/>
      <c r="L113" s="9"/>
      <c r="M113" s="4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48">
      <c r="A114" s="4">
        <v>59</v>
      </c>
      <c r="B114" s="4">
        <v>1</v>
      </c>
      <c r="C114" s="5" t="s">
        <v>444</v>
      </c>
      <c r="D114" s="5" t="s">
        <v>64</v>
      </c>
      <c r="E114" s="28">
        <v>14558621.96</v>
      </c>
      <c r="F114" s="28">
        <v>3396.4</v>
      </c>
      <c r="G114" s="2" t="s">
        <v>290</v>
      </c>
      <c r="H114" s="38" t="s">
        <v>307</v>
      </c>
      <c r="I114" s="7"/>
      <c r="J114" s="7"/>
      <c r="K114" s="7"/>
      <c r="L114" s="53"/>
      <c r="M114" s="116" t="s">
        <v>735</v>
      </c>
      <c r="N114" s="8"/>
      <c r="O114" s="8" t="s">
        <v>73</v>
      </c>
      <c r="P114" s="8"/>
      <c r="Q114" s="8" t="s">
        <v>73</v>
      </c>
      <c r="R114" s="8"/>
      <c r="S114" s="8" t="s">
        <v>72</v>
      </c>
      <c r="T114" s="8" t="s">
        <v>382</v>
      </c>
      <c r="U114" s="8" t="s">
        <v>73</v>
      </c>
      <c r="V114" s="8"/>
      <c r="W114" s="8" t="s">
        <v>73</v>
      </c>
      <c r="X114" s="8"/>
      <c r="Y114" s="8" t="s">
        <v>73</v>
      </c>
      <c r="Z114" s="8"/>
      <c r="AA114" s="8" t="s">
        <v>73</v>
      </c>
      <c r="AB114" s="8"/>
      <c r="AC114" s="8" t="s">
        <v>73</v>
      </c>
      <c r="AD114" s="8"/>
      <c r="AE114" s="8" t="s">
        <v>73</v>
      </c>
      <c r="AF114" s="8"/>
    </row>
    <row r="115" spans="1:32" ht="60">
      <c r="A115" s="4">
        <v>60</v>
      </c>
      <c r="B115" s="4">
        <v>2</v>
      </c>
      <c r="C115" s="5" t="s">
        <v>445</v>
      </c>
      <c r="D115" s="5" t="s">
        <v>63</v>
      </c>
      <c r="E115" s="28">
        <v>14608092.35</v>
      </c>
      <c r="F115" s="28">
        <v>3268.1</v>
      </c>
      <c r="G115" s="2" t="s">
        <v>291</v>
      </c>
      <c r="H115" s="38" t="s">
        <v>307</v>
      </c>
      <c r="I115" s="7"/>
      <c r="J115" s="7"/>
      <c r="K115" s="7"/>
      <c r="L115" s="53"/>
      <c r="M115" s="116" t="s">
        <v>736</v>
      </c>
      <c r="N115" s="8"/>
      <c r="O115" s="8" t="s">
        <v>73</v>
      </c>
      <c r="P115" s="8"/>
      <c r="Q115" s="8" t="s">
        <v>73</v>
      </c>
      <c r="R115" s="8"/>
      <c r="S115" s="8" t="s">
        <v>72</v>
      </c>
      <c r="T115" s="8" t="s">
        <v>382</v>
      </c>
      <c r="U115" s="8" t="s">
        <v>73</v>
      </c>
      <c r="V115" s="8"/>
      <c r="W115" s="8" t="s">
        <v>73</v>
      </c>
      <c r="X115" s="8"/>
      <c r="Y115" s="8" t="s">
        <v>73</v>
      </c>
      <c r="Z115" s="8"/>
      <c r="AA115" s="8" t="s">
        <v>73</v>
      </c>
      <c r="AB115" s="8"/>
      <c r="AC115" s="8" t="s">
        <v>73</v>
      </c>
      <c r="AD115" s="8"/>
      <c r="AE115" s="8" t="s">
        <v>73</v>
      </c>
      <c r="AF115" s="8"/>
    </row>
    <row r="116" spans="1:32" s="26" customFormat="1" ht="12">
      <c r="A116" s="18"/>
      <c r="B116" s="18">
        <v>24</v>
      </c>
      <c r="C116" s="98" t="s">
        <v>37</v>
      </c>
      <c r="D116" s="20"/>
      <c r="E116" s="21">
        <f>SUM(E118:E120)</f>
        <v>20518744.54</v>
      </c>
      <c r="F116" s="21">
        <f>SUM(F118:F120)</f>
        <v>4674</v>
      </c>
      <c r="G116" s="18"/>
      <c r="H116" s="20"/>
      <c r="I116" s="39"/>
      <c r="J116" s="39"/>
      <c r="K116" s="39"/>
      <c r="L116" s="22"/>
      <c r="M116" s="24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 spans="1:32" ht="12">
      <c r="A117" s="2"/>
      <c r="B117" s="2"/>
      <c r="C117" s="3" t="s">
        <v>15</v>
      </c>
      <c r="D117" s="3"/>
      <c r="E117" s="27"/>
      <c r="F117" s="27"/>
      <c r="G117" s="2"/>
      <c r="H117" s="38"/>
      <c r="I117" s="50"/>
      <c r="J117" s="50"/>
      <c r="K117" s="50"/>
      <c r="L117" s="9"/>
      <c r="M117" s="4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72">
      <c r="A118" s="4">
        <v>61</v>
      </c>
      <c r="B118" s="4">
        <v>1</v>
      </c>
      <c r="C118" s="5" t="s">
        <v>446</v>
      </c>
      <c r="D118" s="5" t="s">
        <v>209</v>
      </c>
      <c r="E118" s="28">
        <v>8075368.84</v>
      </c>
      <c r="F118" s="28">
        <v>2192.9</v>
      </c>
      <c r="G118" s="2" t="s">
        <v>272</v>
      </c>
      <c r="H118" s="38" t="s">
        <v>307</v>
      </c>
      <c r="I118" s="50"/>
      <c r="J118" s="50"/>
      <c r="K118" s="50"/>
      <c r="L118" s="53"/>
      <c r="M118" s="116" t="s">
        <v>737</v>
      </c>
      <c r="N118" s="8"/>
      <c r="O118" s="8" t="s">
        <v>73</v>
      </c>
      <c r="P118" s="8"/>
      <c r="Q118" s="8" t="s">
        <v>73</v>
      </c>
      <c r="R118" s="8"/>
      <c r="S118" s="8" t="s">
        <v>73</v>
      </c>
      <c r="T118" s="8"/>
      <c r="U118" s="8" t="s">
        <v>73</v>
      </c>
      <c r="V118" s="8"/>
      <c r="W118" s="8" t="s">
        <v>73</v>
      </c>
      <c r="X118" s="8"/>
      <c r="Y118" s="8" t="s">
        <v>73</v>
      </c>
      <c r="Z118" s="8"/>
      <c r="AA118" s="8" t="s">
        <v>73</v>
      </c>
      <c r="AB118" s="8"/>
      <c r="AC118" s="8" t="s">
        <v>72</v>
      </c>
      <c r="AD118" s="8"/>
      <c r="AE118" s="8" t="s">
        <v>73</v>
      </c>
      <c r="AF118" s="8"/>
    </row>
    <row r="119" spans="1:32" ht="72">
      <c r="A119" s="4">
        <v>62</v>
      </c>
      <c r="B119" s="4">
        <v>2</v>
      </c>
      <c r="C119" s="5" t="s">
        <v>447</v>
      </c>
      <c r="D119" s="5" t="s">
        <v>139</v>
      </c>
      <c r="E119" s="28">
        <v>6139943.86</v>
      </c>
      <c r="F119" s="28">
        <v>1251.4</v>
      </c>
      <c r="G119" s="2" t="s">
        <v>272</v>
      </c>
      <c r="H119" s="38" t="s">
        <v>307</v>
      </c>
      <c r="I119" s="50"/>
      <c r="J119" s="50"/>
      <c r="K119" s="50"/>
      <c r="L119" s="53"/>
      <c r="M119" s="116" t="s">
        <v>712</v>
      </c>
      <c r="N119" s="8"/>
      <c r="O119" s="8" t="s">
        <v>73</v>
      </c>
      <c r="P119" s="8"/>
      <c r="Q119" s="8" t="s">
        <v>73</v>
      </c>
      <c r="R119" s="8"/>
      <c r="S119" s="8" t="s">
        <v>73</v>
      </c>
      <c r="T119" s="8"/>
      <c r="U119" s="8" t="s">
        <v>73</v>
      </c>
      <c r="V119" s="8"/>
      <c r="W119" s="8" t="s">
        <v>73</v>
      </c>
      <c r="X119" s="8"/>
      <c r="Y119" s="8" t="s">
        <v>73</v>
      </c>
      <c r="Z119" s="8"/>
      <c r="AA119" s="8" t="s">
        <v>73</v>
      </c>
      <c r="AB119" s="8"/>
      <c r="AC119" s="8" t="s">
        <v>72</v>
      </c>
      <c r="AD119" s="8"/>
      <c r="AE119" s="8" t="s">
        <v>73</v>
      </c>
      <c r="AF119" s="8"/>
    </row>
    <row r="120" spans="1:32" ht="72">
      <c r="A120" s="4">
        <v>63</v>
      </c>
      <c r="B120" s="4">
        <v>3</v>
      </c>
      <c r="C120" s="5" t="s">
        <v>448</v>
      </c>
      <c r="D120" s="5" t="s">
        <v>210</v>
      </c>
      <c r="E120" s="28">
        <v>6303431.84</v>
      </c>
      <c r="F120" s="28">
        <v>1229.7</v>
      </c>
      <c r="G120" s="2" t="s">
        <v>273</v>
      </c>
      <c r="H120" s="38" t="s">
        <v>307</v>
      </c>
      <c r="I120" s="50"/>
      <c r="J120" s="50"/>
      <c r="K120" s="50"/>
      <c r="L120" s="53"/>
      <c r="M120" s="116" t="s">
        <v>712</v>
      </c>
      <c r="N120" s="8"/>
      <c r="O120" s="8" t="s">
        <v>73</v>
      </c>
      <c r="P120" s="8"/>
      <c r="Q120" s="8" t="s">
        <v>73</v>
      </c>
      <c r="R120" s="8"/>
      <c r="S120" s="8" t="s">
        <v>73</v>
      </c>
      <c r="T120" s="8"/>
      <c r="U120" s="8" t="s">
        <v>73</v>
      </c>
      <c r="V120" s="8"/>
      <c r="W120" s="8" t="s">
        <v>73</v>
      </c>
      <c r="X120" s="8"/>
      <c r="Y120" s="8" t="s">
        <v>73</v>
      </c>
      <c r="Z120" s="8"/>
      <c r="AA120" s="8" t="s">
        <v>73</v>
      </c>
      <c r="AB120" s="8"/>
      <c r="AC120" s="8" t="s">
        <v>72</v>
      </c>
      <c r="AD120" s="8"/>
      <c r="AE120" s="8" t="s">
        <v>73</v>
      </c>
      <c r="AF120" s="8"/>
    </row>
    <row r="121" spans="1:32" s="26" customFormat="1" ht="12">
      <c r="A121" s="18"/>
      <c r="B121" s="18">
        <v>25</v>
      </c>
      <c r="C121" s="98" t="s">
        <v>38</v>
      </c>
      <c r="D121" s="20"/>
      <c r="E121" s="21">
        <f>SUM(E123:E125)</f>
        <v>24253872.430000003</v>
      </c>
      <c r="F121" s="21">
        <f>SUM(F123:F125)</f>
        <v>11262.2</v>
      </c>
      <c r="G121" s="18"/>
      <c r="H121" s="20"/>
      <c r="I121" s="39"/>
      <c r="J121" s="39"/>
      <c r="K121" s="39"/>
      <c r="L121" s="22"/>
      <c r="M121" s="24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 spans="1:32" ht="12">
      <c r="A122" s="2"/>
      <c r="B122" s="2"/>
      <c r="C122" s="3" t="s">
        <v>15</v>
      </c>
      <c r="D122" s="3"/>
      <c r="E122" s="27"/>
      <c r="F122" s="27"/>
      <c r="G122" s="2"/>
      <c r="H122" s="38"/>
      <c r="I122" s="50"/>
      <c r="J122" s="50"/>
      <c r="K122" s="50"/>
      <c r="L122" s="9"/>
      <c r="M122" s="4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60">
      <c r="A123" s="4">
        <v>64</v>
      </c>
      <c r="B123" s="4">
        <v>1</v>
      </c>
      <c r="C123" s="5" t="s">
        <v>449</v>
      </c>
      <c r="D123" s="5" t="s">
        <v>211</v>
      </c>
      <c r="E123" s="28">
        <v>8314948.4</v>
      </c>
      <c r="F123" s="28">
        <v>2878.1</v>
      </c>
      <c r="G123" s="101" t="s">
        <v>301</v>
      </c>
      <c r="H123" s="38" t="s">
        <v>307</v>
      </c>
      <c r="I123" s="7"/>
      <c r="J123" s="7"/>
      <c r="K123" s="7"/>
      <c r="L123" s="53"/>
      <c r="M123" s="116" t="s">
        <v>713</v>
      </c>
      <c r="N123" s="8" t="s">
        <v>514</v>
      </c>
      <c r="O123" s="30"/>
      <c r="P123" s="8"/>
      <c r="Q123" s="30"/>
      <c r="R123" s="8"/>
      <c r="S123" s="30" t="s">
        <v>73</v>
      </c>
      <c r="T123" s="8"/>
      <c r="U123" s="30" t="s">
        <v>73</v>
      </c>
      <c r="V123" s="8"/>
      <c r="W123" s="30" t="s">
        <v>73</v>
      </c>
      <c r="X123" s="8"/>
      <c r="Y123" s="30" t="s">
        <v>73</v>
      </c>
      <c r="Z123" s="8"/>
      <c r="AA123" s="30" t="s">
        <v>73</v>
      </c>
      <c r="AC123" s="30" t="s">
        <v>73</v>
      </c>
      <c r="AD123" s="8"/>
      <c r="AE123" s="30" t="s">
        <v>73</v>
      </c>
      <c r="AF123" s="8"/>
    </row>
    <row r="124" spans="1:32" ht="56.25" customHeight="1">
      <c r="A124" s="4">
        <v>65</v>
      </c>
      <c r="B124" s="4">
        <v>2</v>
      </c>
      <c r="C124" s="5" t="s">
        <v>450</v>
      </c>
      <c r="D124" s="5" t="s">
        <v>212</v>
      </c>
      <c r="E124" s="28">
        <v>9795496.8</v>
      </c>
      <c r="F124" s="28">
        <v>4586</v>
      </c>
      <c r="G124" s="101" t="s">
        <v>301</v>
      </c>
      <c r="H124" s="38" t="s">
        <v>307</v>
      </c>
      <c r="I124" s="7"/>
      <c r="J124" s="7"/>
      <c r="K124" s="7"/>
      <c r="L124" s="53"/>
      <c r="M124" s="119" t="s">
        <v>673</v>
      </c>
      <c r="N124" s="8"/>
      <c r="O124" s="30"/>
      <c r="P124" s="8"/>
      <c r="Q124" s="30"/>
      <c r="R124" s="8"/>
      <c r="S124" s="30" t="s">
        <v>73</v>
      </c>
      <c r="T124" s="8"/>
      <c r="U124" s="30" t="s">
        <v>73</v>
      </c>
      <c r="V124" s="8"/>
      <c r="W124" s="30" t="s">
        <v>73</v>
      </c>
      <c r="X124" s="8"/>
      <c r="Y124" s="30" t="s">
        <v>73</v>
      </c>
      <c r="Z124" s="8"/>
      <c r="AA124" s="30" t="s">
        <v>73</v>
      </c>
      <c r="AC124" s="30" t="s">
        <v>73</v>
      </c>
      <c r="AD124" s="8"/>
      <c r="AE124" s="30" t="s">
        <v>73</v>
      </c>
      <c r="AF124" s="8"/>
    </row>
    <row r="125" spans="1:32" ht="60">
      <c r="A125" s="4">
        <v>66</v>
      </c>
      <c r="B125" s="4">
        <v>3</v>
      </c>
      <c r="C125" s="5" t="s">
        <v>451</v>
      </c>
      <c r="D125" s="5" t="s">
        <v>213</v>
      </c>
      <c r="E125" s="28">
        <v>6143427.23</v>
      </c>
      <c r="F125" s="28">
        <v>3798.1</v>
      </c>
      <c r="G125" s="101" t="s">
        <v>301</v>
      </c>
      <c r="H125" s="38" t="s">
        <v>307</v>
      </c>
      <c r="I125" s="7"/>
      <c r="J125" s="7"/>
      <c r="K125" s="7"/>
      <c r="L125" s="53"/>
      <c r="M125" s="116" t="s">
        <v>714</v>
      </c>
      <c r="N125" s="8"/>
      <c r="O125" s="30" t="s">
        <v>73</v>
      </c>
      <c r="P125" s="8"/>
      <c r="Q125" s="30" t="s">
        <v>73</v>
      </c>
      <c r="R125" s="8"/>
      <c r="S125" s="30" t="s">
        <v>73</v>
      </c>
      <c r="T125" s="8"/>
      <c r="U125" s="30" t="s">
        <v>128</v>
      </c>
      <c r="V125" s="8" t="s">
        <v>382</v>
      </c>
      <c r="W125" s="30" t="s">
        <v>73</v>
      </c>
      <c r="X125" s="8"/>
      <c r="Y125" s="30" t="s">
        <v>73</v>
      </c>
      <c r="Z125" s="8"/>
      <c r="AA125" s="30" t="s">
        <v>73</v>
      </c>
      <c r="AC125" s="30" t="s">
        <v>73</v>
      </c>
      <c r="AD125" s="8"/>
      <c r="AE125" s="30" t="s">
        <v>73</v>
      </c>
      <c r="AF125" s="8"/>
    </row>
    <row r="126" spans="1:32" s="26" customFormat="1" ht="12">
      <c r="A126" s="18"/>
      <c r="B126" s="18">
        <v>26</v>
      </c>
      <c r="C126" s="98" t="s">
        <v>39</v>
      </c>
      <c r="D126" s="20"/>
      <c r="E126" s="21">
        <f>SUM(E128:E131)</f>
        <v>37151919.510000005</v>
      </c>
      <c r="F126" s="21">
        <f>SUM(F128:F131)</f>
        <v>10185</v>
      </c>
      <c r="G126" s="18"/>
      <c r="H126" s="20"/>
      <c r="I126" s="39"/>
      <c r="J126" s="39"/>
      <c r="K126" s="39"/>
      <c r="L126" s="22"/>
      <c r="M126" s="23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 spans="1:32" ht="12">
      <c r="A127" s="2"/>
      <c r="B127" s="2"/>
      <c r="C127" s="3" t="s">
        <v>15</v>
      </c>
      <c r="D127" s="3"/>
      <c r="E127" s="27"/>
      <c r="F127" s="27"/>
      <c r="G127" s="2"/>
      <c r="H127" s="38"/>
      <c r="I127" s="50"/>
      <c r="J127" s="50"/>
      <c r="K127" s="50"/>
      <c r="L127" s="9"/>
      <c r="M127" s="3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3" ht="83.25" customHeight="1">
      <c r="A128" s="4">
        <v>67</v>
      </c>
      <c r="B128" s="4">
        <v>1</v>
      </c>
      <c r="C128" s="5" t="s">
        <v>452</v>
      </c>
      <c r="D128" s="5" t="s">
        <v>334</v>
      </c>
      <c r="E128" s="28">
        <v>9211246.8</v>
      </c>
      <c r="F128" s="28">
        <v>2127</v>
      </c>
      <c r="G128" s="101" t="s">
        <v>292</v>
      </c>
      <c r="H128" s="38" t="s">
        <v>307</v>
      </c>
      <c r="I128" s="7"/>
      <c r="J128" s="7"/>
      <c r="K128" s="7"/>
      <c r="L128" s="53"/>
      <c r="M128" s="38" t="s">
        <v>715</v>
      </c>
      <c r="N128" s="8"/>
      <c r="O128" s="30" t="s">
        <v>73</v>
      </c>
      <c r="P128" s="30"/>
      <c r="Q128" s="30" t="s">
        <v>73</v>
      </c>
      <c r="R128" s="30"/>
      <c r="S128" s="30" t="s">
        <v>73</v>
      </c>
      <c r="T128" s="30"/>
      <c r="U128" s="30" t="s">
        <v>73</v>
      </c>
      <c r="V128" s="30"/>
      <c r="W128" s="30" t="s">
        <v>73</v>
      </c>
      <c r="X128" s="30"/>
      <c r="Y128" s="30" t="s">
        <v>73</v>
      </c>
      <c r="Z128" s="30"/>
      <c r="AA128" s="30" t="s">
        <v>73</v>
      </c>
      <c r="AB128" s="30"/>
      <c r="AC128" s="30" t="s">
        <v>73</v>
      </c>
      <c r="AD128" s="30"/>
      <c r="AE128" s="30" t="s">
        <v>73</v>
      </c>
      <c r="AF128" s="30"/>
      <c r="AG128" s="38"/>
    </row>
    <row r="129" spans="1:32" ht="86.25" customHeight="1">
      <c r="A129" s="4">
        <v>68</v>
      </c>
      <c r="B129" s="4">
        <v>2</v>
      </c>
      <c r="C129" s="5" t="s">
        <v>453</v>
      </c>
      <c r="D129" s="5" t="s">
        <v>214</v>
      </c>
      <c r="E129" s="28">
        <v>12151330.55</v>
      </c>
      <c r="F129" s="28">
        <v>2933</v>
      </c>
      <c r="G129" s="101" t="s">
        <v>292</v>
      </c>
      <c r="H129" s="38" t="s">
        <v>307</v>
      </c>
      <c r="I129" s="7"/>
      <c r="J129" s="7"/>
      <c r="K129" s="7"/>
      <c r="L129" s="53"/>
      <c r="M129" s="116" t="s">
        <v>715</v>
      </c>
      <c r="N129" s="8"/>
      <c r="O129" s="30" t="s">
        <v>73</v>
      </c>
      <c r="P129" s="30"/>
      <c r="Q129" s="30" t="s">
        <v>73</v>
      </c>
      <c r="R129" s="30"/>
      <c r="S129" s="30" t="s">
        <v>73</v>
      </c>
      <c r="T129" s="30"/>
      <c r="U129" s="30" t="s">
        <v>73</v>
      </c>
      <c r="V129" s="30"/>
      <c r="W129" s="30" t="s">
        <v>73</v>
      </c>
      <c r="X129" s="30"/>
      <c r="Y129" s="30" t="s">
        <v>73</v>
      </c>
      <c r="Z129" s="30"/>
      <c r="AA129" s="30" t="s">
        <v>73</v>
      </c>
      <c r="AB129" s="30"/>
      <c r="AC129" s="30" t="s">
        <v>73</v>
      </c>
      <c r="AD129" s="30"/>
      <c r="AE129" s="30" t="s">
        <v>73</v>
      </c>
      <c r="AF129" s="30"/>
    </row>
    <row r="130" spans="1:32" ht="87" customHeight="1">
      <c r="A130" s="4">
        <v>69</v>
      </c>
      <c r="B130" s="4">
        <v>3</v>
      </c>
      <c r="C130" s="5" t="s">
        <v>454</v>
      </c>
      <c r="D130" s="5" t="s">
        <v>215</v>
      </c>
      <c r="E130" s="28">
        <v>9391385.74</v>
      </c>
      <c r="F130" s="28">
        <v>3090</v>
      </c>
      <c r="G130" s="101" t="s">
        <v>292</v>
      </c>
      <c r="H130" s="29" t="s">
        <v>643</v>
      </c>
      <c r="I130" s="7" t="s">
        <v>3</v>
      </c>
      <c r="J130" s="7" t="s">
        <v>546</v>
      </c>
      <c r="K130" s="7" t="s">
        <v>85</v>
      </c>
      <c r="L130" s="57"/>
      <c r="M130" s="116" t="s">
        <v>715</v>
      </c>
      <c r="N130" s="8"/>
      <c r="O130" s="30" t="s">
        <v>73</v>
      </c>
      <c r="P130" s="30"/>
      <c r="Q130" s="30" t="s">
        <v>73</v>
      </c>
      <c r="R130" s="30"/>
      <c r="S130" s="30" t="s">
        <v>73</v>
      </c>
      <c r="T130" s="30"/>
      <c r="U130" s="30" t="s">
        <v>73</v>
      </c>
      <c r="V130" s="30"/>
      <c r="W130" s="30" t="s">
        <v>73</v>
      </c>
      <c r="X130" s="30"/>
      <c r="Y130" s="30" t="s">
        <v>73</v>
      </c>
      <c r="Z130" s="30"/>
      <c r="AA130" s="30" t="s">
        <v>73</v>
      </c>
      <c r="AB130" s="30"/>
      <c r="AC130" s="30" t="s">
        <v>73</v>
      </c>
      <c r="AD130" s="30"/>
      <c r="AE130" s="30" t="s">
        <v>73</v>
      </c>
      <c r="AF130" s="30"/>
    </row>
    <row r="131" spans="1:32" ht="76.5" customHeight="1">
      <c r="A131" s="4">
        <v>70</v>
      </c>
      <c r="B131" s="4">
        <v>4</v>
      </c>
      <c r="C131" s="5" t="s">
        <v>455</v>
      </c>
      <c r="D131" s="5" t="s">
        <v>140</v>
      </c>
      <c r="E131" s="28">
        <v>6397956.42</v>
      </c>
      <c r="F131" s="28">
        <v>2035</v>
      </c>
      <c r="G131" s="101" t="s">
        <v>292</v>
      </c>
      <c r="H131" s="38" t="s">
        <v>307</v>
      </c>
      <c r="I131" s="7"/>
      <c r="J131" s="7"/>
      <c r="K131" s="7"/>
      <c r="L131" s="53"/>
      <c r="M131" s="116" t="s">
        <v>715</v>
      </c>
      <c r="N131" s="8"/>
      <c r="O131" s="30" t="s">
        <v>73</v>
      </c>
      <c r="P131" s="30"/>
      <c r="Q131" s="30" t="s">
        <v>73</v>
      </c>
      <c r="R131" s="30"/>
      <c r="S131" s="30" t="s">
        <v>73</v>
      </c>
      <c r="T131" s="30"/>
      <c r="U131" s="30" t="s">
        <v>73</v>
      </c>
      <c r="V131" s="30"/>
      <c r="W131" s="30" t="s">
        <v>73</v>
      </c>
      <c r="X131" s="30"/>
      <c r="Y131" s="30" t="s">
        <v>73</v>
      </c>
      <c r="Z131" s="30"/>
      <c r="AA131" s="30" t="s">
        <v>73</v>
      </c>
      <c r="AB131" s="30"/>
      <c r="AC131" s="30" t="s">
        <v>73</v>
      </c>
      <c r="AD131" s="30"/>
      <c r="AE131" s="30" t="s">
        <v>73</v>
      </c>
      <c r="AF131" s="30"/>
    </row>
    <row r="132" spans="1:32" s="26" customFormat="1" ht="12">
      <c r="A132" s="18"/>
      <c r="B132" s="18">
        <v>27</v>
      </c>
      <c r="C132" s="98" t="s">
        <v>40</v>
      </c>
      <c r="D132" s="20"/>
      <c r="E132" s="21">
        <f>SUM(E134:E134)</f>
        <v>11174574.34</v>
      </c>
      <c r="F132" s="21">
        <f>SUM(F134:F134)</f>
        <v>3532.5</v>
      </c>
      <c r="G132" s="18"/>
      <c r="H132" s="20"/>
      <c r="I132" s="39"/>
      <c r="J132" s="39"/>
      <c r="K132" s="39"/>
      <c r="L132" s="22"/>
      <c r="M132" s="23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 spans="1:32" ht="12">
      <c r="A133" s="2"/>
      <c r="B133" s="2"/>
      <c r="C133" s="3" t="s">
        <v>15</v>
      </c>
      <c r="D133" s="3"/>
      <c r="E133" s="27"/>
      <c r="F133" s="27"/>
      <c r="G133" s="2"/>
      <c r="H133" s="38"/>
      <c r="I133" s="50"/>
      <c r="J133" s="50"/>
      <c r="K133" s="50"/>
      <c r="L133" s="9"/>
      <c r="M133" s="3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s="31" customFormat="1" ht="82.5" customHeight="1">
      <c r="A134" s="4">
        <v>71</v>
      </c>
      <c r="B134" s="4">
        <v>1</v>
      </c>
      <c r="C134" s="5" t="s">
        <v>456</v>
      </c>
      <c r="D134" s="5" t="s">
        <v>216</v>
      </c>
      <c r="E134" s="28">
        <v>11174574.34</v>
      </c>
      <c r="F134" s="28">
        <v>3532.5</v>
      </c>
      <c r="G134" s="4" t="s">
        <v>311</v>
      </c>
      <c r="H134" s="29" t="s">
        <v>643</v>
      </c>
      <c r="I134" s="7" t="s">
        <v>4</v>
      </c>
      <c r="J134" s="7"/>
      <c r="K134" s="7"/>
      <c r="L134" s="53"/>
      <c r="M134" s="116" t="s">
        <v>715</v>
      </c>
      <c r="N134" s="30"/>
      <c r="O134" s="30" t="s">
        <v>73</v>
      </c>
      <c r="P134" s="30"/>
      <c r="Q134" s="30" t="s">
        <v>73</v>
      </c>
      <c r="R134" s="30"/>
      <c r="S134" s="30" t="s">
        <v>73</v>
      </c>
      <c r="T134" s="30"/>
      <c r="U134" s="30" t="s">
        <v>73</v>
      </c>
      <c r="V134" s="30"/>
      <c r="W134" s="30" t="s">
        <v>73</v>
      </c>
      <c r="X134" s="30"/>
      <c r="Y134" s="30" t="s">
        <v>73</v>
      </c>
      <c r="Z134" s="30"/>
      <c r="AA134" s="30" t="s">
        <v>73</v>
      </c>
      <c r="AB134" s="30"/>
      <c r="AC134" s="30" t="s">
        <v>73</v>
      </c>
      <c r="AD134" s="30"/>
      <c r="AE134" s="30" t="s">
        <v>73</v>
      </c>
      <c r="AF134" s="30"/>
    </row>
    <row r="135" spans="1:32" s="26" customFormat="1" ht="12">
      <c r="A135" s="18"/>
      <c r="B135" s="18">
        <v>28</v>
      </c>
      <c r="C135" s="98" t="s">
        <v>41</v>
      </c>
      <c r="D135" s="20"/>
      <c r="E135" s="21">
        <f>SUM(E137:E139)</f>
        <v>16461689.75</v>
      </c>
      <c r="F135" s="21">
        <f>SUM(F137:F139)</f>
        <v>7565.299999999999</v>
      </c>
      <c r="G135" s="18"/>
      <c r="H135" s="20"/>
      <c r="I135" s="39"/>
      <c r="J135" s="39"/>
      <c r="K135" s="39"/>
      <c r="L135" s="22"/>
      <c r="M135" s="23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1:32" ht="12">
      <c r="A136" s="2"/>
      <c r="B136" s="2"/>
      <c r="C136" s="3" t="s">
        <v>15</v>
      </c>
      <c r="D136" s="3"/>
      <c r="E136" s="27"/>
      <c r="F136" s="27"/>
      <c r="G136" s="2"/>
      <c r="H136" s="38"/>
      <c r="I136" s="50"/>
      <c r="J136" s="50"/>
      <c r="K136" s="50"/>
      <c r="L136" s="9"/>
      <c r="M136" s="3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85.5" customHeight="1">
      <c r="A137" s="4">
        <v>72</v>
      </c>
      <c r="B137" s="4">
        <v>1</v>
      </c>
      <c r="C137" s="5" t="s">
        <v>457</v>
      </c>
      <c r="D137" s="5" t="s">
        <v>634</v>
      </c>
      <c r="E137" s="28">
        <f>6210000.75</f>
        <v>6210000.75</v>
      </c>
      <c r="F137" s="28">
        <v>3326.4</v>
      </c>
      <c r="G137" s="2" t="s">
        <v>383</v>
      </c>
      <c r="H137" s="38" t="s">
        <v>307</v>
      </c>
      <c r="I137" s="7"/>
      <c r="J137" s="7"/>
      <c r="K137" s="7"/>
      <c r="L137" s="53"/>
      <c r="M137" s="116" t="s">
        <v>716</v>
      </c>
      <c r="N137" s="8"/>
      <c r="O137" s="8" t="s">
        <v>73</v>
      </c>
      <c r="P137" s="8"/>
      <c r="Q137" s="8" t="s">
        <v>73</v>
      </c>
      <c r="R137" s="8"/>
      <c r="S137" s="8" t="s">
        <v>73</v>
      </c>
      <c r="T137" s="8"/>
      <c r="U137" s="8" t="s">
        <v>73</v>
      </c>
      <c r="V137" s="8"/>
      <c r="W137" s="8" t="s">
        <v>73</v>
      </c>
      <c r="X137" s="8"/>
      <c r="Y137" s="8" t="s">
        <v>73</v>
      </c>
      <c r="Z137" s="8"/>
      <c r="AA137" s="8" t="s">
        <v>73</v>
      </c>
      <c r="AB137" s="8"/>
      <c r="AC137" s="8" t="s">
        <v>73</v>
      </c>
      <c r="AD137" s="8"/>
      <c r="AE137" s="8" t="s">
        <v>73</v>
      </c>
      <c r="AF137" s="8"/>
    </row>
    <row r="138" spans="1:32" ht="90.75" customHeight="1">
      <c r="A138" s="4">
        <v>73</v>
      </c>
      <c r="B138" s="4">
        <v>2</v>
      </c>
      <c r="C138" s="5" t="s">
        <v>458</v>
      </c>
      <c r="D138" s="5" t="s">
        <v>217</v>
      </c>
      <c r="E138" s="28">
        <v>7889688</v>
      </c>
      <c r="F138" s="28">
        <v>2453.5</v>
      </c>
      <c r="G138" s="2" t="s">
        <v>383</v>
      </c>
      <c r="H138" s="38" t="s">
        <v>307</v>
      </c>
      <c r="I138" s="7"/>
      <c r="J138" s="7"/>
      <c r="K138" s="7"/>
      <c r="L138" s="53"/>
      <c r="M138" s="116" t="s">
        <v>716</v>
      </c>
      <c r="N138" s="8"/>
      <c r="O138" s="8" t="s">
        <v>73</v>
      </c>
      <c r="P138" s="8"/>
      <c r="Q138" s="8" t="s">
        <v>73</v>
      </c>
      <c r="R138" s="8"/>
      <c r="S138" s="8" t="s">
        <v>73</v>
      </c>
      <c r="T138" s="8"/>
      <c r="U138" s="8" t="s">
        <v>73</v>
      </c>
      <c r="V138" s="8"/>
      <c r="W138" s="8" t="s">
        <v>73</v>
      </c>
      <c r="X138" s="8"/>
      <c r="Y138" s="8" t="s">
        <v>73</v>
      </c>
      <c r="Z138" s="8"/>
      <c r="AA138" s="8" t="s">
        <v>73</v>
      </c>
      <c r="AB138" s="8"/>
      <c r="AC138" s="8" t="s">
        <v>73</v>
      </c>
      <c r="AD138" s="8"/>
      <c r="AE138" s="8" t="s">
        <v>73</v>
      </c>
      <c r="AF138" s="8"/>
    </row>
    <row r="139" spans="1:32" ht="48">
      <c r="A139" s="4">
        <v>74</v>
      </c>
      <c r="B139" s="4">
        <v>3</v>
      </c>
      <c r="C139" s="5" t="s">
        <v>627</v>
      </c>
      <c r="D139" s="5" t="s">
        <v>629</v>
      </c>
      <c r="E139" s="28">
        <v>2362001</v>
      </c>
      <c r="F139" s="28">
        <v>1785.4</v>
      </c>
      <c r="G139" s="2" t="s">
        <v>628</v>
      </c>
      <c r="H139" s="38" t="s">
        <v>307</v>
      </c>
      <c r="I139" s="7"/>
      <c r="J139" s="7"/>
      <c r="K139" s="7"/>
      <c r="L139" s="53"/>
      <c r="M139" s="116" t="s">
        <v>717</v>
      </c>
      <c r="N139" s="8"/>
      <c r="O139" s="8" t="s">
        <v>73</v>
      </c>
      <c r="P139" s="8"/>
      <c r="Q139" s="8" t="s">
        <v>73</v>
      </c>
      <c r="R139" s="8"/>
      <c r="S139" s="8" t="s">
        <v>73</v>
      </c>
      <c r="T139" s="8"/>
      <c r="U139" s="8" t="s">
        <v>73</v>
      </c>
      <c r="V139" s="8"/>
      <c r="W139" s="8" t="s">
        <v>73</v>
      </c>
      <c r="X139" s="8"/>
      <c r="Y139" s="8" t="s">
        <v>73</v>
      </c>
      <c r="Z139" s="8"/>
      <c r="AA139" s="8" t="s">
        <v>73</v>
      </c>
      <c r="AB139" s="8"/>
      <c r="AC139" s="8" t="s">
        <v>73</v>
      </c>
      <c r="AD139" s="8"/>
      <c r="AE139" s="8" t="s">
        <v>93</v>
      </c>
      <c r="AF139" s="8" t="s">
        <v>74</v>
      </c>
    </row>
    <row r="140" spans="1:32" s="26" customFormat="1" ht="12">
      <c r="A140" s="18"/>
      <c r="B140" s="18">
        <v>29</v>
      </c>
      <c r="C140" s="98" t="s">
        <v>42</v>
      </c>
      <c r="D140" s="20"/>
      <c r="E140" s="21">
        <f>SUM(E142:E145)</f>
        <v>21506747.679999996</v>
      </c>
      <c r="F140" s="21">
        <f>SUM(F142:F145)</f>
        <v>5491.200000000001</v>
      </c>
      <c r="G140" s="18"/>
      <c r="H140" s="20"/>
      <c r="I140" s="39"/>
      <c r="J140" s="39"/>
      <c r="K140" s="39"/>
      <c r="L140" s="22"/>
      <c r="M140" s="23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 spans="1:32" ht="12">
      <c r="A141" s="2"/>
      <c r="B141" s="2"/>
      <c r="C141" s="3" t="s">
        <v>15</v>
      </c>
      <c r="D141" s="3"/>
      <c r="E141" s="27"/>
      <c r="F141" s="27"/>
      <c r="G141" s="2"/>
      <c r="H141" s="38"/>
      <c r="I141" s="50"/>
      <c r="J141" s="50"/>
      <c r="K141" s="50"/>
      <c r="L141" s="9"/>
      <c r="M141" s="3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60">
      <c r="A142" s="4">
        <v>75</v>
      </c>
      <c r="B142" s="4">
        <v>1</v>
      </c>
      <c r="C142" s="5" t="s">
        <v>459</v>
      </c>
      <c r="D142" s="5" t="s">
        <v>141</v>
      </c>
      <c r="E142" s="28">
        <v>9240245.94</v>
      </c>
      <c r="F142" s="28">
        <v>2290.9</v>
      </c>
      <c r="G142" s="2" t="s">
        <v>266</v>
      </c>
      <c r="H142" s="38" t="s">
        <v>307</v>
      </c>
      <c r="I142" s="50"/>
      <c r="J142" s="50"/>
      <c r="K142" s="50"/>
      <c r="L142" s="53"/>
      <c r="M142" s="116" t="s">
        <v>675</v>
      </c>
      <c r="N142" s="8"/>
      <c r="O142" s="8" t="s">
        <v>73</v>
      </c>
      <c r="P142" s="8"/>
      <c r="Q142" s="8" t="s">
        <v>73</v>
      </c>
      <c r="R142" s="8"/>
      <c r="S142" s="8" t="s">
        <v>73</v>
      </c>
      <c r="T142" s="8"/>
      <c r="U142" s="8" t="s">
        <v>73</v>
      </c>
      <c r="V142" s="8"/>
      <c r="W142" s="8" t="s">
        <v>73</v>
      </c>
      <c r="X142" s="8"/>
      <c r="Y142" s="8" t="s">
        <v>73</v>
      </c>
      <c r="Z142" s="8"/>
      <c r="AA142" s="8" t="s">
        <v>73</v>
      </c>
      <c r="AB142" s="8"/>
      <c r="AC142" s="8" t="s">
        <v>73</v>
      </c>
      <c r="AD142" s="8"/>
      <c r="AE142" s="8" t="s">
        <v>73</v>
      </c>
      <c r="AF142" s="8"/>
    </row>
    <row r="143" spans="1:32" ht="72">
      <c r="A143" s="4">
        <v>76</v>
      </c>
      <c r="B143" s="4">
        <v>2</v>
      </c>
      <c r="C143" s="5" t="s">
        <v>460</v>
      </c>
      <c r="D143" s="5" t="s">
        <v>142</v>
      </c>
      <c r="E143" s="28">
        <v>6387619.14</v>
      </c>
      <c r="F143" s="28">
        <v>1163.5</v>
      </c>
      <c r="G143" s="2" t="s">
        <v>312</v>
      </c>
      <c r="H143" s="38" t="s">
        <v>307</v>
      </c>
      <c r="I143" s="50"/>
      <c r="J143" s="50"/>
      <c r="K143" s="50"/>
      <c r="L143" s="53"/>
      <c r="M143" s="116" t="s">
        <v>674</v>
      </c>
      <c r="N143" s="8"/>
      <c r="O143" s="8" t="s">
        <v>73</v>
      </c>
      <c r="P143" s="8"/>
      <c r="Q143" s="8" t="s">
        <v>73</v>
      </c>
      <c r="R143" s="8"/>
      <c r="S143" s="8" t="s">
        <v>73</v>
      </c>
      <c r="T143" s="8"/>
      <c r="U143" s="8" t="s">
        <v>73</v>
      </c>
      <c r="V143" s="8"/>
      <c r="W143" s="8" t="s">
        <v>73</v>
      </c>
      <c r="X143" s="8"/>
      <c r="Y143" s="8" t="s">
        <v>72</v>
      </c>
      <c r="Z143" s="8"/>
      <c r="AA143" s="8" t="s">
        <v>73</v>
      </c>
      <c r="AB143" s="8"/>
      <c r="AC143" s="8" t="s">
        <v>73</v>
      </c>
      <c r="AD143" s="8"/>
      <c r="AE143" s="8" t="s">
        <v>73</v>
      </c>
      <c r="AF143" s="8"/>
    </row>
    <row r="144" spans="1:32" ht="36.75" customHeight="1">
      <c r="A144" s="4">
        <v>77</v>
      </c>
      <c r="B144" s="4">
        <v>3</v>
      </c>
      <c r="C144" s="5" t="s">
        <v>461</v>
      </c>
      <c r="D144" s="5" t="s">
        <v>143</v>
      </c>
      <c r="E144" s="28">
        <v>2091118.2</v>
      </c>
      <c r="F144" s="28">
        <v>1136.2</v>
      </c>
      <c r="G144" s="2" t="s">
        <v>312</v>
      </c>
      <c r="H144" s="38" t="s">
        <v>307</v>
      </c>
      <c r="I144" s="50"/>
      <c r="J144" s="50"/>
      <c r="K144" s="50"/>
      <c r="L144" s="53"/>
      <c r="M144" s="38" t="s">
        <v>676</v>
      </c>
      <c r="N144" s="8"/>
      <c r="O144" s="8" t="s">
        <v>73</v>
      </c>
      <c r="P144" s="8"/>
      <c r="Q144" s="8" t="s">
        <v>73</v>
      </c>
      <c r="R144" s="8"/>
      <c r="S144" s="8" t="s">
        <v>73</v>
      </c>
      <c r="T144" s="8"/>
      <c r="U144" s="8" t="s">
        <v>73</v>
      </c>
      <c r="V144" s="8"/>
      <c r="W144" s="8" t="s">
        <v>73</v>
      </c>
      <c r="X144" s="8"/>
      <c r="Y144" s="8" t="s">
        <v>72</v>
      </c>
      <c r="Z144" s="8"/>
      <c r="AA144" s="8" t="s">
        <v>73</v>
      </c>
      <c r="AB144" s="8"/>
      <c r="AC144" s="8" t="s">
        <v>73</v>
      </c>
      <c r="AD144" s="8"/>
      <c r="AE144" s="8" t="s">
        <v>73</v>
      </c>
      <c r="AF144" s="8"/>
    </row>
    <row r="145" spans="1:32" ht="60">
      <c r="A145" s="4">
        <v>78</v>
      </c>
      <c r="B145" s="4">
        <v>4</v>
      </c>
      <c r="C145" s="5" t="s">
        <v>462</v>
      </c>
      <c r="D145" s="5" t="s">
        <v>144</v>
      </c>
      <c r="E145" s="28">
        <v>3787764.4</v>
      </c>
      <c r="F145" s="28">
        <v>900.6</v>
      </c>
      <c r="G145" s="2" t="s">
        <v>312</v>
      </c>
      <c r="H145" s="38" t="s">
        <v>307</v>
      </c>
      <c r="I145" s="50"/>
      <c r="J145" s="50"/>
      <c r="K145" s="50"/>
      <c r="L145" s="53"/>
      <c r="M145" s="116" t="s">
        <v>677</v>
      </c>
      <c r="N145" s="8"/>
      <c r="O145" s="8" t="s">
        <v>73</v>
      </c>
      <c r="P145" s="8"/>
      <c r="Q145" s="8" t="s">
        <v>73</v>
      </c>
      <c r="R145" s="8"/>
      <c r="S145" s="8" t="s">
        <v>73</v>
      </c>
      <c r="T145" s="8"/>
      <c r="U145" s="8" t="s">
        <v>73</v>
      </c>
      <c r="V145" s="8"/>
      <c r="W145" s="8" t="s">
        <v>73</v>
      </c>
      <c r="X145" s="8"/>
      <c r="Y145" s="8" t="s">
        <v>73</v>
      </c>
      <c r="Z145" s="8"/>
      <c r="AA145" s="8" t="s">
        <v>73</v>
      </c>
      <c r="AB145" s="8"/>
      <c r="AC145" s="8" t="s">
        <v>73</v>
      </c>
      <c r="AD145" s="8"/>
      <c r="AE145" s="8" t="s">
        <v>73</v>
      </c>
      <c r="AF145" s="8"/>
    </row>
    <row r="146" spans="1:32" s="26" customFormat="1" ht="12">
      <c r="A146" s="18"/>
      <c r="B146" s="18">
        <v>30</v>
      </c>
      <c r="C146" s="98" t="s">
        <v>43</v>
      </c>
      <c r="D146" s="20"/>
      <c r="E146" s="21">
        <f>SUM(E148:E157)</f>
        <v>133430430.9</v>
      </c>
      <c r="F146" s="21">
        <f>SUM(F148:F157)</f>
        <v>54055.600000000006</v>
      </c>
      <c r="G146" s="18"/>
      <c r="H146" s="20"/>
      <c r="I146" s="39"/>
      <c r="J146" s="39"/>
      <c r="K146" s="39"/>
      <c r="L146" s="22"/>
      <c r="M146" s="23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 spans="1:32" ht="12">
      <c r="A147" s="2"/>
      <c r="B147" s="2"/>
      <c r="C147" s="3" t="s">
        <v>15</v>
      </c>
      <c r="D147" s="3"/>
      <c r="E147" s="27"/>
      <c r="F147" s="27"/>
      <c r="G147" s="2"/>
      <c r="H147" s="38"/>
      <c r="I147" s="50"/>
      <c r="J147" s="50"/>
      <c r="K147" s="50"/>
      <c r="L147" s="9"/>
      <c r="M147" s="3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72">
      <c r="A148" s="4">
        <v>79</v>
      </c>
      <c r="B148" s="4">
        <v>1</v>
      </c>
      <c r="C148" s="5" t="s">
        <v>463</v>
      </c>
      <c r="D148" s="5" t="s">
        <v>218</v>
      </c>
      <c r="E148" s="28">
        <v>14415696</v>
      </c>
      <c r="F148" s="28">
        <v>6863.4</v>
      </c>
      <c r="G148" s="2" t="s">
        <v>619</v>
      </c>
      <c r="H148" s="38" t="s">
        <v>307</v>
      </c>
      <c r="I148" s="7"/>
      <c r="J148" s="7"/>
      <c r="K148" s="7"/>
      <c r="L148" s="53"/>
      <c r="M148" s="116" t="s">
        <v>715</v>
      </c>
      <c r="N148" s="8"/>
      <c r="O148" s="8" t="s">
        <v>73</v>
      </c>
      <c r="P148" s="8"/>
      <c r="Q148" s="8" t="s">
        <v>73</v>
      </c>
      <c r="R148" s="8"/>
      <c r="S148" s="8" t="s">
        <v>72</v>
      </c>
      <c r="T148" s="8" t="s">
        <v>382</v>
      </c>
      <c r="U148" s="8" t="s">
        <v>73</v>
      </c>
      <c r="V148" s="8"/>
      <c r="W148" s="8" t="s">
        <v>73</v>
      </c>
      <c r="X148" s="8"/>
      <c r="Y148" s="8" t="s">
        <v>73</v>
      </c>
      <c r="Z148" s="8"/>
      <c r="AA148" s="8" t="s">
        <v>73</v>
      </c>
      <c r="AB148" s="8"/>
      <c r="AC148" s="8" t="s">
        <v>73</v>
      </c>
      <c r="AD148" s="8"/>
      <c r="AE148" s="8" t="s">
        <v>73</v>
      </c>
      <c r="AF148" s="8"/>
    </row>
    <row r="149" spans="1:32" ht="72">
      <c r="A149" s="4">
        <v>80</v>
      </c>
      <c r="B149" s="4">
        <v>2</v>
      </c>
      <c r="C149" s="5" t="s">
        <v>250</v>
      </c>
      <c r="D149" s="5" t="s">
        <v>251</v>
      </c>
      <c r="E149" s="28">
        <v>24684643</v>
      </c>
      <c r="F149" s="28">
        <v>7123.6</v>
      </c>
      <c r="G149" s="2" t="s">
        <v>619</v>
      </c>
      <c r="H149" s="38" t="s">
        <v>307</v>
      </c>
      <c r="I149" s="7"/>
      <c r="J149" s="7"/>
      <c r="K149" s="7"/>
      <c r="L149" s="53"/>
      <c r="M149" s="116" t="s">
        <v>715</v>
      </c>
      <c r="N149" s="8"/>
      <c r="O149" s="8" t="s">
        <v>73</v>
      </c>
      <c r="P149" s="8"/>
      <c r="Q149" s="8" t="s">
        <v>73</v>
      </c>
      <c r="R149" s="8"/>
      <c r="S149" s="8" t="s">
        <v>72</v>
      </c>
      <c r="T149" s="8" t="s">
        <v>382</v>
      </c>
      <c r="U149" s="8" t="s">
        <v>73</v>
      </c>
      <c r="V149" s="8"/>
      <c r="W149" s="8" t="s">
        <v>73</v>
      </c>
      <c r="X149" s="8"/>
      <c r="Y149" s="8" t="s">
        <v>73</v>
      </c>
      <c r="Z149" s="8"/>
      <c r="AA149" s="8" t="s">
        <v>73</v>
      </c>
      <c r="AB149" s="8"/>
      <c r="AC149" s="8" t="s">
        <v>73</v>
      </c>
      <c r="AD149" s="8"/>
      <c r="AE149" s="8" t="s">
        <v>73</v>
      </c>
      <c r="AF149" s="8"/>
    </row>
    <row r="150" spans="1:32" ht="72">
      <c r="A150" s="4">
        <v>81</v>
      </c>
      <c r="B150" s="4">
        <v>3</v>
      </c>
      <c r="C150" s="5" t="s">
        <v>252</v>
      </c>
      <c r="D150" s="5" t="s">
        <v>253</v>
      </c>
      <c r="E150" s="28">
        <v>10437448</v>
      </c>
      <c r="F150" s="28">
        <v>2596</v>
      </c>
      <c r="G150" s="2" t="s">
        <v>619</v>
      </c>
      <c r="H150" s="38" t="s">
        <v>307</v>
      </c>
      <c r="I150" s="7"/>
      <c r="J150" s="7"/>
      <c r="K150" s="7"/>
      <c r="L150" s="53"/>
      <c r="M150" s="116" t="s">
        <v>715</v>
      </c>
      <c r="N150" s="8"/>
      <c r="O150" s="8" t="s">
        <v>73</v>
      </c>
      <c r="P150" s="8"/>
      <c r="Q150" s="8" t="s">
        <v>73</v>
      </c>
      <c r="R150" s="8"/>
      <c r="S150" s="8" t="s">
        <v>72</v>
      </c>
      <c r="T150" s="8" t="s">
        <v>382</v>
      </c>
      <c r="U150" s="8" t="s">
        <v>73</v>
      </c>
      <c r="V150" s="8"/>
      <c r="W150" s="8" t="s">
        <v>73</v>
      </c>
      <c r="X150" s="8"/>
      <c r="Y150" s="8" t="s">
        <v>73</v>
      </c>
      <c r="Z150" s="8"/>
      <c r="AA150" s="8" t="s">
        <v>73</v>
      </c>
      <c r="AB150" s="8"/>
      <c r="AC150" s="8" t="s">
        <v>73</v>
      </c>
      <c r="AD150" s="8"/>
      <c r="AE150" s="8" t="s">
        <v>73</v>
      </c>
      <c r="AF150" s="8"/>
    </row>
    <row r="151" spans="1:32" ht="72">
      <c r="A151" s="4">
        <v>82</v>
      </c>
      <c r="B151" s="4">
        <v>4</v>
      </c>
      <c r="C151" s="5" t="s">
        <v>335</v>
      </c>
      <c r="D151" s="5" t="s">
        <v>336</v>
      </c>
      <c r="E151" s="28">
        <v>15308582.78</v>
      </c>
      <c r="F151" s="28">
        <v>3968.7</v>
      </c>
      <c r="G151" s="2" t="s">
        <v>619</v>
      </c>
      <c r="H151" s="38" t="s">
        <v>307</v>
      </c>
      <c r="I151" s="7"/>
      <c r="J151" s="7"/>
      <c r="K151" s="7"/>
      <c r="L151" s="53"/>
      <c r="M151" s="116" t="s">
        <v>715</v>
      </c>
      <c r="N151" s="8"/>
      <c r="O151" s="8" t="s">
        <v>73</v>
      </c>
      <c r="P151" s="8"/>
      <c r="Q151" s="8" t="s">
        <v>73</v>
      </c>
      <c r="R151" s="8"/>
      <c r="S151" s="8" t="s">
        <v>72</v>
      </c>
      <c r="T151" s="8" t="s">
        <v>382</v>
      </c>
      <c r="U151" s="8" t="s">
        <v>73</v>
      </c>
      <c r="V151" s="8"/>
      <c r="W151" s="8" t="s">
        <v>73</v>
      </c>
      <c r="X151" s="8"/>
      <c r="Y151" s="8" t="s">
        <v>73</v>
      </c>
      <c r="Z151" s="8"/>
      <c r="AA151" s="8" t="s">
        <v>73</v>
      </c>
      <c r="AB151" s="8"/>
      <c r="AC151" s="8" t="s">
        <v>73</v>
      </c>
      <c r="AD151" s="8"/>
      <c r="AE151" s="8" t="s">
        <v>73</v>
      </c>
      <c r="AF151" s="8"/>
    </row>
    <row r="152" spans="1:32" ht="72">
      <c r="A152" s="4">
        <v>83</v>
      </c>
      <c r="B152" s="4">
        <v>5</v>
      </c>
      <c r="C152" s="5" t="s">
        <v>338</v>
      </c>
      <c r="D152" s="5" t="s">
        <v>337</v>
      </c>
      <c r="E152" s="28">
        <v>10532303</v>
      </c>
      <c r="F152" s="28">
        <v>4266.1</v>
      </c>
      <c r="G152" s="2" t="s">
        <v>619</v>
      </c>
      <c r="H152" s="38" t="s">
        <v>307</v>
      </c>
      <c r="I152" s="7"/>
      <c r="J152" s="7"/>
      <c r="K152" s="7"/>
      <c r="L152" s="53"/>
      <c r="M152" s="116" t="s">
        <v>715</v>
      </c>
      <c r="N152" s="8"/>
      <c r="O152" s="8" t="s">
        <v>73</v>
      </c>
      <c r="P152" s="8"/>
      <c r="Q152" s="8" t="s">
        <v>73</v>
      </c>
      <c r="R152" s="8"/>
      <c r="S152" s="8" t="s">
        <v>72</v>
      </c>
      <c r="T152" s="8" t="s">
        <v>382</v>
      </c>
      <c r="U152" s="8" t="s">
        <v>73</v>
      </c>
      <c r="V152" s="8"/>
      <c r="W152" s="8" t="s">
        <v>73</v>
      </c>
      <c r="X152" s="8"/>
      <c r="Y152" s="8" t="s">
        <v>73</v>
      </c>
      <c r="Z152" s="8"/>
      <c r="AA152" s="8" t="s">
        <v>73</v>
      </c>
      <c r="AB152" s="8"/>
      <c r="AC152" s="8" t="s">
        <v>73</v>
      </c>
      <c r="AD152" s="8"/>
      <c r="AE152" s="8" t="s">
        <v>73</v>
      </c>
      <c r="AF152" s="8"/>
    </row>
    <row r="153" spans="1:32" ht="72">
      <c r="A153" s="4">
        <v>84</v>
      </c>
      <c r="B153" s="4">
        <v>6</v>
      </c>
      <c r="C153" s="5" t="s">
        <v>339</v>
      </c>
      <c r="D153" s="5" t="s">
        <v>340</v>
      </c>
      <c r="E153" s="28">
        <v>11555481</v>
      </c>
      <c r="F153" s="28">
        <v>6863.7</v>
      </c>
      <c r="G153" s="2" t="s">
        <v>619</v>
      </c>
      <c r="H153" s="38" t="s">
        <v>307</v>
      </c>
      <c r="I153" s="7"/>
      <c r="J153" s="7"/>
      <c r="K153" s="7"/>
      <c r="L153" s="53"/>
      <c r="M153" s="116" t="s">
        <v>715</v>
      </c>
      <c r="N153" s="8"/>
      <c r="O153" s="8" t="s">
        <v>73</v>
      </c>
      <c r="P153" s="8"/>
      <c r="Q153" s="8" t="s">
        <v>73</v>
      </c>
      <c r="R153" s="8"/>
      <c r="S153" s="8" t="s">
        <v>72</v>
      </c>
      <c r="T153" s="8" t="s">
        <v>382</v>
      </c>
      <c r="U153" s="8" t="s">
        <v>73</v>
      </c>
      <c r="V153" s="8"/>
      <c r="W153" s="8" t="s">
        <v>73</v>
      </c>
      <c r="X153" s="8"/>
      <c r="Y153" s="8" t="s">
        <v>73</v>
      </c>
      <c r="Z153" s="8"/>
      <c r="AA153" s="8" t="s">
        <v>73</v>
      </c>
      <c r="AB153" s="8"/>
      <c r="AC153" s="8" t="s">
        <v>73</v>
      </c>
      <c r="AD153" s="8"/>
      <c r="AE153" s="8" t="s">
        <v>73</v>
      </c>
      <c r="AF153" s="8"/>
    </row>
    <row r="154" spans="1:32" ht="72">
      <c r="A154" s="4">
        <v>85</v>
      </c>
      <c r="B154" s="4">
        <v>7</v>
      </c>
      <c r="C154" s="5" t="s">
        <v>341</v>
      </c>
      <c r="D154" s="5" t="s">
        <v>342</v>
      </c>
      <c r="E154" s="28">
        <v>6910086.12</v>
      </c>
      <c r="F154" s="28">
        <v>1857</v>
      </c>
      <c r="G154" s="2" t="s">
        <v>619</v>
      </c>
      <c r="H154" s="38" t="s">
        <v>307</v>
      </c>
      <c r="I154" s="7"/>
      <c r="J154" s="7"/>
      <c r="K154" s="7"/>
      <c r="L154" s="53"/>
      <c r="M154" s="116" t="s">
        <v>715</v>
      </c>
      <c r="N154" s="8"/>
      <c r="O154" s="8" t="s">
        <v>73</v>
      </c>
      <c r="P154" s="8"/>
      <c r="Q154" s="8" t="s">
        <v>73</v>
      </c>
      <c r="R154" s="8"/>
      <c r="S154" s="8" t="s">
        <v>72</v>
      </c>
      <c r="T154" s="8" t="s">
        <v>382</v>
      </c>
      <c r="U154" s="8" t="s">
        <v>73</v>
      </c>
      <c r="V154" s="8"/>
      <c r="W154" s="8" t="s">
        <v>73</v>
      </c>
      <c r="X154" s="8"/>
      <c r="Y154" s="8" t="s">
        <v>73</v>
      </c>
      <c r="Z154" s="8"/>
      <c r="AA154" s="8" t="s">
        <v>73</v>
      </c>
      <c r="AB154" s="8"/>
      <c r="AC154" s="8" t="s">
        <v>73</v>
      </c>
      <c r="AD154" s="8"/>
      <c r="AE154" s="8" t="s">
        <v>73</v>
      </c>
      <c r="AF154" s="8"/>
    </row>
    <row r="155" spans="1:32" ht="72">
      <c r="A155" s="4">
        <v>86</v>
      </c>
      <c r="B155" s="4">
        <v>8</v>
      </c>
      <c r="C155" s="5" t="s">
        <v>343</v>
      </c>
      <c r="D155" s="5" t="s">
        <v>346</v>
      </c>
      <c r="E155" s="28">
        <v>16524605</v>
      </c>
      <c r="F155" s="28">
        <v>6835.9</v>
      </c>
      <c r="G155" s="2" t="s">
        <v>619</v>
      </c>
      <c r="H155" s="38" t="s">
        <v>307</v>
      </c>
      <c r="I155" s="7"/>
      <c r="J155" s="7"/>
      <c r="K155" s="7"/>
      <c r="L155" s="53"/>
      <c r="M155" s="116" t="s">
        <v>715</v>
      </c>
      <c r="N155" s="8"/>
      <c r="O155" s="8" t="s">
        <v>73</v>
      </c>
      <c r="P155" s="8"/>
      <c r="Q155" s="8" t="s">
        <v>73</v>
      </c>
      <c r="R155" s="8"/>
      <c r="S155" s="8" t="s">
        <v>72</v>
      </c>
      <c r="T155" s="8" t="s">
        <v>382</v>
      </c>
      <c r="U155" s="8" t="s">
        <v>73</v>
      </c>
      <c r="V155" s="8"/>
      <c r="W155" s="8" t="s">
        <v>73</v>
      </c>
      <c r="X155" s="8"/>
      <c r="Y155" s="8" t="s">
        <v>73</v>
      </c>
      <c r="Z155" s="8"/>
      <c r="AA155" s="8" t="s">
        <v>73</v>
      </c>
      <c r="AB155" s="8"/>
      <c r="AC155" s="8" t="s">
        <v>73</v>
      </c>
      <c r="AD155" s="8"/>
      <c r="AE155" s="8" t="s">
        <v>73</v>
      </c>
      <c r="AF155" s="8"/>
    </row>
    <row r="156" spans="1:32" ht="72">
      <c r="A156" s="4">
        <v>87</v>
      </c>
      <c r="B156" s="4">
        <v>9</v>
      </c>
      <c r="C156" s="5" t="s">
        <v>344</v>
      </c>
      <c r="D156" s="5" t="s">
        <v>347</v>
      </c>
      <c r="E156" s="28">
        <v>12324919</v>
      </c>
      <c r="F156" s="28">
        <v>6881.3</v>
      </c>
      <c r="G156" s="2" t="s">
        <v>619</v>
      </c>
      <c r="H156" s="38" t="s">
        <v>307</v>
      </c>
      <c r="I156" s="7"/>
      <c r="J156" s="7"/>
      <c r="K156" s="7"/>
      <c r="L156" s="53"/>
      <c r="M156" s="116" t="s">
        <v>715</v>
      </c>
      <c r="N156" s="8"/>
      <c r="O156" s="8" t="s">
        <v>73</v>
      </c>
      <c r="P156" s="8"/>
      <c r="Q156" s="8" t="s">
        <v>73</v>
      </c>
      <c r="R156" s="8"/>
      <c r="S156" s="8" t="s">
        <v>72</v>
      </c>
      <c r="T156" s="8" t="s">
        <v>382</v>
      </c>
      <c r="U156" s="8" t="s">
        <v>73</v>
      </c>
      <c r="V156" s="8"/>
      <c r="W156" s="8" t="s">
        <v>73</v>
      </c>
      <c r="X156" s="8"/>
      <c r="Y156" s="8" t="s">
        <v>73</v>
      </c>
      <c r="Z156" s="8"/>
      <c r="AA156" s="8" t="s">
        <v>73</v>
      </c>
      <c r="AB156" s="8"/>
      <c r="AC156" s="8" t="s">
        <v>73</v>
      </c>
      <c r="AD156" s="8"/>
      <c r="AE156" s="8" t="s">
        <v>73</v>
      </c>
      <c r="AF156" s="8"/>
    </row>
    <row r="157" spans="1:32" ht="60">
      <c r="A157" s="4">
        <v>88</v>
      </c>
      <c r="B157" s="4">
        <v>10</v>
      </c>
      <c r="C157" s="5" t="s">
        <v>345</v>
      </c>
      <c r="D157" s="5" t="s">
        <v>348</v>
      </c>
      <c r="E157" s="28">
        <v>10736667</v>
      </c>
      <c r="F157" s="28">
        <v>6799.9</v>
      </c>
      <c r="G157" s="2" t="s">
        <v>619</v>
      </c>
      <c r="H157" s="38" t="s">
        <v>307</v>
      </c>
      <c r="I157" s="7"/>
      <c r="J157" s="7"/>
      <c r="K157" s="7"/>
      <c r="L157" s="53"/>
      <c r="M157" s="116" t="s">
        <v>718</v>
      </c>
      <c r="N157" s="8"/>
      <c r="O157" s="8" t="s">
        <v>73</v>
      </c>
      <c r="P157" s="8"/>
      <c r="Q157" s="8" t="s">
        <v>73</v>
      </c>
      <c r="R157" s="8"/>
      <c r="S157" s="8" t="s">
        <v>72</v>
      </c>
      <c r="T157" s="8" t="s">
        <v>382</v>
      </c>
      <c r="U157" s="8" t="s">
        <v>73</v>
      </c>
      <c r="V157" s="8"/>
      <c r="W157" s="8" t="s">
        <v>73</v>
      </c>
      <c r="X157" s="8"/>
      <c r="Y157" s="8" t="s">
        <v>73</v>
      </c>
      <c r="Z157" s="8"/>
      <c r="AA157" s="8" t="s">
        <v>73</v>
      </c>
      <c r="AB157" s="8"/>
      <c r="AC157" s="8" t="s">
        <v>73</v>
      </c>
      <c r="AD157" s="8"/>
      <c r="AE157" s="8" t="s">
        <v>73</v>
      </c>
      <c r="AF157" s="8"/>
    </row>
    <row r="158" spans="1:32" s="26" customFormat="1" ht="12">
      <c r="A158" s="18"/>
      <c r="B158" s="18">
        <v>31</v>
      </c>
      <c r="C158" s="98" t="s">
        <v>44</v>
      </c>
      <c r="D158" s="20"/>
      <c r="E158" s="21">
        <f>SUM(E160:E161)</f>
        <v>6355719.470000001</v>
      </c>
      <c r="F158" s="21">
        <f>SUM(F160:F161)</f>
        <v>4216.1</v>
      </c>
      <c r="G158" s="18"/>
      <c r="H158" s="20"/>
      <c r="I158" s="39"/>
      <c r="J158" s="39"/>
      <c r="K158" s="39"/>
      <c r="L158" s="22"/>
      <c r="M158" s="23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 spans="1:32" ht="12">
      <c r="A159" s="2"/>
      <c r="B159" s="2"/>
      <c r="C159" s="3" t="s">
        <v>15</v>
      </c>
      <c r="D159" s="3"/>
      <c r="E159" s="27"/>
      <c r="F159" s="27"/>
      <c r="G159" s="2"/>
      <c r="H159" s="38"/>
      <c r="I159" s="50"/>
      <c r="J159" s="50"/>
      <c r="K159" s="50"/>
      <c r="L159" s="9"/>
      <c r="M159" s="3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72">
      <c r="A160" s="4">
        <v>89</v>
      </c>
      <c r="B160" s="4">
        <v>1</v>
      </c>
      <c r="C160" s="5" t="s">
        <v>464</v>
      </c>
      <c r="D160" s="5" t="s">
        <v>349</v>
      </c>
      <c r="E160" s="28">
        <v>983581.82</v>
      </c>
      <c r="F160" s="28">
        <v>3060</v>
      </c>
      <c r="G160" s="2" t="s">
        <v>360</v>
      </c>
      <c r="H160" s="38" t="s">
        <v>307</v>
      </c>
      <c r="I160" s="7"/>
      <c r="J160" s="7"/>
      <c r="K160" s="7"/>
      <c r="L160" s="53"/>
      <c r="M160" s="116" t="s">
        <v>715</v>
      </c>
      <c r="N160" s="8"/>
      <c r="O160" s="8" t="s">
        <v>73</v>
      </c>
      <c r="P160" s="8"/>
      <c r="Q160" s="8" t="s">
        <v>73</v>
      </c>
      <c r="R160" s="8"/>
      <c r="S160" s="8" t="s">
        <v>72</v>
      </c>
      <c r="T160" s="8" t="s">
        <v>382</v>
      </c>
      <c r="U160" s="8" t="s">
        <v>73</v>
      </c>
      <c r="V160" s="8"/>
      <c r="W160" s="8" t="s">
        <v>73</v>
      </c>
      <c r="X160" s="8"/>
      <c r="Y160" s="8" t="s">
        <v>73</v>
      </c>
      <c r="Z160" s="8"/>
      <c r="AA160" s="8" t="s">
        <v>73</v>
      </c>
      <c r="AB160" s="8"/>
      <c r="AC160" s="8" t="s">
        <v>73</v>
      </c>
      <c r="AD160" s="8"/>
      <c r="AE160" s="8" t="s">
        <v>73</v>
      </c>
      <c r="AF160" s="8"/>
    </row>
    <row r="161" spans="1:32" ht="60">
      <c r="A161" s="4">
        <v>90</v>
      </c>
      <c r="B161" s="4">
        <v>2</v>
      </c>
      <c r="C161" s="5" t="s">
        <v>465</v>
      </c>
      <c r="D161" s="5" t="s">
        <v>350</v>
      </c>
      <c r="E161" s="28">
        <v>5372137.65</v>
      </c>
      <c r="F161" s="28">
        <v>1156.1</v>
      </c>
      <c r="G161" s="2" t="s">
        <v>360</v>
      </c>
      <c r="H161" s="38" t="s">
        <v>307</v>
      </c>
      <c r="I161" s="7"/>
      <c r="J161" s="7"/>
      <c r="K161" s="7"/>
      <c r="L161" s="53"/>
      <c r="M161" s="116" t="s">
        <v>719</v>
      </c>
      <c r="N161" s="8"/>
      <c r="O161" s="8" t="s">
        <v>73</v>
      </c>
      <c r="P161" s="8"/>
      <c r="Q161" s="8" t="s">
        <v>73</v>
      </c>
      <c r="R161" s="8"/>
      <c r="S161" s="8" t="s">
        <v>72</v>
      </c>
      <c r="T161" s="8" t="s">
        <v>382</v>
      </c>
      <c r="U161" s="8" t="s">
        <v>73</v>
      </c>
      <c r="V161" s="8"/>
      <c r="W161" s="8" t="s">
        <v>73</v>
      </c>
      <c r="X161" s="8"/>
      <c r="Y161" s="8" t="s">
        <v>73</v>
      </c>
      <c r="Z161" s="8"/>
      <c r="AA161" s="8" t="s">
        <v>73</v>
      </c>
      <c r="AB161" s="8"/>
      <c r="AC161" s="8" t="s">
        <v>73</v>
      </c>
      <c r="AD161" s="8"/>
      <c r="AE161" s="8" t="s">
        <v>73</v>
      </c>
      <c r="AF161" s="8"/>
    </row>
    <row r="162" spans="1:32" s="26" customFormat="1" ht="12">
      <c r="A162" s="18"/>
      <c r="B162" s="18">
        <v>32</v>
      </c>
      <c r="C162" s="98" t="s">
        <v>45</v>
      </c>
      <c r="D162" s="20"/>
      <c r="E162" s="21">
        <f>SUM(E164:E167)</f>
        <v>29970073.749999996</v>
      </c>
      <c r="F162" s="21">
        <f>SUM(F164:F167)</f>
        <v>6588.299999999999</v>
      </c>
      <c r="G162" s="18"/>
      <c r="H162" s="20"/>
      <c r="I162" s="39"/>
      <c r="J162" s="39"/>
      <c r="K162" s="39"/>
      <c r="L162" s="22"/>
      <c r="M162" s="23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 spans="1:32" ht="12">
      <c r="A163" s="2"/>
      <c r="B163" s="2"/>
      <c r="C163" s="3" t="s">
        <v>15</v>
      </c>
      <c r="D163" s="3"/>
      <c r="E163" s="27"/>
      <c r="F163" s="27"/>
      <c r="G163" s="2"/>
      <c r="H163" s="38"/>
      <c r="I163" s="50"/>
      <c r="J163" s="50"/>
      <c r="K163" s="50"/>
      <c r="L163" s="9"/>
      <c r="M163" s="3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86.25" customHeight="1">
      <c r="A164" s="4">
        <v>91</v>
      </c>
      <c r="B164" s="4">
        <v>1</v>
      </c>
      <c r="C164" s="5" t="s">
        <v>466</v>
      </c>
      <c r="D164" s="5" t="s">
        <v>145</v>
      </c>
      <c r="E164" s="28">
        <v>6807107.6</v>
      </c>
      <c r="F164" s="28">
        <v>1326.3</v>
      </c>
      <c r="G164" s="2" t="s">
        <v>302</v>
      </c>
      <c r="H164" s="38" t="s">
        <v>307</v>
      </c>
      <c r="I164" s="50"/>
      <c r="J164" s="50"/>
      <c r="K164" s="50"/>
      <c r="L164" s="53"/>
      <c r="M164" s="116" t="s">
        <v>715</v>
      </c>
      <c r="N164" s="8"/>
      <c r="O164" s="8" t="s">
        <v>73</v>
      </c>
      <c r="P164" s="7"/>
      <c r="Q164" s="8" t="s">
        <v>73</v>
      </c>
      <c r="R164" s="7"/>
      <c r="S164" s="8" t="s">
        <v>72</v>
      </c>
      <c r="T164" s="8" t="s">
        <v>382</v>
      </c>
      <c r="U164" s="8" t="s">
        <v>72</v>
      </c>
      <c r="V164" s="7" t="s">
        <v>307</v>
      </c>
      <c r="W164" s="8" t="s">
        <v>73</v>
      </c>
      <c r="X164" s="7"/>
      <c r="Y164" s="8" t="s">
        <v>73</v>
      </c>
      <c r="Z164" s="7"/>
      <c r="AA164" s="8" t="s">
        <v>73</v>
      </c>
      <c r="AB164" s="7"/>
      <c r="AC164" s="8" t="s">
        <v>73</v>
      </c>
      <c r="AD164" s="7"/>
      <c r="AE164" s="8" t="s">
        <v>73</v>
      </c>
      <c r="AF164" s="7"/>
    </row>
    <row r="165" spans="1:32" ht="87" customHeight="1">
      <c r="A165" s="4">
        <v>92</v>
      </c>
      <c r="B165" s="4">
        <v>2</v>
      </c>
      <c r="C165" s="5" t="s">
        <v>467</v>
      </c>
      <c r="D165" s="5" t="s">
        <v>225</v>
      </c>
      <c r="E165" s="28">
        <v>5412443.8</v>
      </c>
      <c r="F165" s="28">
        <v>1440.4</v>
      </c>
      <c r="G165" s="2" t="s">
        <v>302</v>
      </c>
      <c r="H165" s="38" t="s">
        <v>307</v>
      </c>
      <c r="I165" s="50"/>
      <c r="J165" s="50"/>
      <c r="K165" s="50"/>
      <c r="L165" s="53"/>
      <c r="M165" s="116" t="s">
        <v>715</v>
      </c>
      <c r="N165" s="8"/>
      <c r="O165" s="8" t="s">
        <v>73</v>
      </c>
      <c r="P165" s="7"/>
      <c r="Q165" s="8" t="s">
        <v>73</v>
      </c>
      <c r="R165" s="7"/>
      <c r="S165" s="8" t="s">
        <v>72</v>
      </c>
      <c r="T165" s="8" t="s">
        <v>382</v>
      </c>
      <c r="U165" s="8" t="s">
        <v>72</v>
      </c>
      <c r="V165" s="7" t="s">
        <v>307</v>
      </c>
      <c r="W165" s="8" t="s">
        <v>73</v>
      </c>
      <c r="X165" s="7"/>
      <c r="Y165" s="8" t="s">
        <v>73</v>
      </c>
      <c r="Z165" s="7"/>
      <c r="AA165" s="8" t="s">
        <v>73</v>
      </c>
      <c r="AB165" s="7"/>
      <c r="AC165" s="8" t="s">
        <v>73</v>
      </c>
      <c r="AD165" s="7"/>
      <c r="AE165" s="8" t="s">
        <v>73</v>
      </c>
      <c r="AF165" s="7"/>
    </row>
    <row r="166" spans="1:32" ht="72">
      <c r="A166" s="4">
        <v>93</v>
      </c>
      <c r="B166" s="4">
        <v>3</v>
      </c>
      <c r="C166" s="5" t="s">
        <v>468</v>
      </c>
      <c r="D166" s="5" t="s">
        <v>635</v>
      </c>
      <c r="E166" s="28">
        <v>8319154.58</v>
      </c>
      <c r="F166" s="28">
        <v>1559.6</v>
      </c>
      <c r="G166" s="2" t="s">
        <v>303</v>
      </c>
      <c r="H166" s="38" t="s">
        <v>307</v>
      </c>
      <c r="I166" s="50"/>
      <c r="J166" s="50"/>
      <c r="K166" s="50"/>
      <c r="L166" s="53"/>
      <c r="M166" s="116" t="s">
        <v>715</v>
      </c>
      <c r="N166" s="8"/>
      <c r="O166" s="8" t="s">
        <v>73</v>
      </c>
      <c r="P166" s="7"/>
      <c r="Q166" s="8" t="s">
        <v>73</v>
      </c>
      <c r="R166" s="7"/>
      <c r="S166" s="8" t="s">
        <v>72</v>
      </c>
      <c r="T166" s="8" t="s">
        <v>382</v>
      </c>
      <c r="U166" s="8" t="s">
        <v>72</v>
      </c>
      <c r="V166" s="7" t="s">
        <v>307</v>
      </c>
      <c r="W166" s="8" t="s">
        <v>73</v>
      </c>
      <c r="X166" s="7"/>
      <c r="Y166" s="8" t="s">
        <v>73</v>
      </c>
      <c r="Z166" s="7"/>
      <c r="AA166" s="8" t="s">
        <v>73</v>
      </c>
      <c r="AB166" s="7"/>
      <c r="AC166" s="8" t="s">
        <v>73</v>
      </c>
      <c r="AD166" s="7"/>
      <c r="AE166" s="8" t="s">
        <v>73</v>
      </c>
      <c r="AF166" s="7"/>
    </row>
    <row r="167" spans="1:32" ht="72">
      <c r="A167" s="4">
        <v>94</v>
      </c>
      <c r="B167" s="4">
        <v>4</v>
      </c>
      <c r="C167" s="5" t="s">
        <v>469</v>
      </c>
      <c r="D167" s="5" t="s">
        <v>219</v>
      </c>
      <c r="E167" s="28">
        <v>9431367.77</v>
      </c>
      <c r="F167" s="28">
        <v>2262</v>
      </c>
      <c r="G167" s="2" t="s">
        <v>261</v>
      </c>
      <c r="H167" s="38" t="s">
        <v>307</v>
      </c>
      <c r="I167" s="50"/>
      <c r="J167" s="50"/>
      <c r="K167" s="50"/>
      <c r="L167" s="53"/>
      <c r="M167" s="116" t="s">
        <v>715</v>
      </c>
      <c r="N167" s="8"/>
      <c r="O167" s="8" t="s">
        <v>73</v>
      </c>
      <c r="P167" s="7"/>
      <c r="Q167" s="8" t="s">
        <v>73</v>
      </c>
      <c r="R167" s="7"/>
      <c r="S167" s="8" t="s">
        <v>72</v>
      </c>
      <c r="T167" s="8" t="s">
        <v>382</v>
      </c>
      <c r="U167" s="8" t="s">
        <v>72</v>
      </c>
      <c r="V167" s="7" t="s">
        <v>307</v>
      </c>
      <c r="W167" s="8" t="s">
        <v>73</v>
      </c>
      <c r="X167" s="7"/>
      <c r="Y167" s="8" t="s">
        <v>73</v>
      </c>
      <c r="Z167" s="7"/>
      <c r="AA167" s="8" t="s">
        <v>73</v>
      </c>
      <c r="AB167" s="7"/>
      <c r="AC167" s="8" t="s">
        <v>73</v>
      </c>
      <c r="AD167" s="7"/>
      <c r="AE167" s="8" t="s">
        <v>73</v>
      </c>
      <c r="AF167" s="7"/>
    </row>
    <row r="168" spans="1:32" s="26" customFormat="1" ht="12">
      <c r="A168" s="18"/>
      <c r="B168" s="18">
        <v>33</v>
      </c>
      <c r="C168" s="98" t="s">
        <v>46</v>
      </c>
      <c r="D168" s="20"/>
      <c r="E168" s="21">
        <f>SUM(E170:E172)</f>
        <v>35536872.55</v>
      </c>
      <c r="F168" s="21">
        <f>SUM(F170:F172)</f>
        <v>7485</v>
      </c>
      <c r="G168" s="18"/>
      <c r="H168" s="20"/>
      <c r="I168" s="39"/>
      <c r="J168" s="39"/>
      <c r="K168" s="39"/>
      <c r="L168" s="22"/>
      <c r="M168" s="23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1:32" ht="12">
      <c r="A169" s="2"/>
      <c r="B169" s="2"/>
      <c r="C169" s="3" t="s">
        <v>15</v>
      </c>
      <c r="D169" s="3"/>
      <c r="E169" s="27"/>
      <c r="F169" s="27"/>
      <c r="G169" s="2"/>
      <c r="H169" s="38"/>
      <c r="I169" s="50"/>
      <c r="J169" s="50"/>
      <c r="K169" s="50"/>
      <c r="L169" s="9"/>
      <c r="M169" s="3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84">
      <c r="A170" s="4">
        <v>95</v>
      </c>
      <c r="B170" s="4">
        <v>1</v>
      </c>
      <c r="C170" s="5" t="s">
        <v>470</v>
      </c>
      <c r="D170" s="5" t="s">
        <v>146</v>
      </c>
      <c r="E170" s="28">
        <v>12411615.35</v>
      </c>
      <c r="F170" s="28">
        <v>1774.3</v>
      </c>
      <c r="G170" s="2" t="s">
        <v>261</v>
      </c>
      <c r="H170" s="38" t="s">
        <v>307</v>
      </c>
      <c r="I170" s="7"/>
      <c r="J170" s="7"/>
      <c r="K170" s="50"/>
      <c r="L170" s="53"/>
      <c r="M170" s="38" t="s">
        <v>738</v>
      </c>
      <c r="N170" s="8"/>
      <c r="O170" s="8" t="s">
        <v>73</v>
      </c>
      <c r="P170" s="8"/>
      <c r="Q170" s="8" t="s">
        <v>73</v>
      </c>
      <c r="R170" s="8"/>
      <c r="S170" s="8" t="s">
        <v>73</v>
      </c>
      <c r="T170" s="8"/>
      <c r="U170" s="8" t="s">
        <v>73</v>
      </c>
      <c r="V170" s="8"/>
      <c r="W170" s="8" t="s">
        <v>73</v>
      </c>
      <c r="X170" s="8"/>
      <c r="Y170" s="8" t="s">
        <v>73</v>
      </c>
      <c r="Z170" s="8"/>
      <c r="AA170" s="8" t="s">
        <v>73</v>
      </c>
      <c r="AB170" s="8"/>
      <c r="AC170" s="8" t="s">
        <v>73</v>
      </c>
      <c r="AD170" s="8"/>
      <c r="AE170" s="8" t="s">
        <v>73</v>
      </c>
      <c r="AF170" s="8"/>
    </row>
    <row r="171" spans="1:32" ht="69" customHeight="1">
      <c r="A171" s="4">
        <v>96</v>
      </c>
      <c r="B171" s="4">
        <v>2</v>
      </c>
      <c r="C171" s="5" t="s">
        <v>471</v>
      </c>
      <c r="D171" s="5" t="s">
        <v>147</v>
      </c>
      <c r="E171" s="28">
        <v>17970861.54</v>
      </c>
      <c r="F171" s="28">
        <v>4309.3</v>
      </c>
      <c r="G171" s="2" t="s">
        <v>384</v>
      </c>
      <c r="H171" s="38" t="s">
        <v>307</v>
      </c>
      <c r="I171" s="7"/>
      <c r="J171" s="7"/>
      <c r="K171" s="50"/>
      <c r="L171" s="53"/>
      <c r="M171" s="38" t="s">
        <v>720</v>
      </c>
      <c r="N171" s="8"/>
      <c r="O171" s="8" t="s">
        <v>73</v>
      </c>
      <c r="P171" s="8"/>
      <c r="Q171" s="8" t="s">
        <v>73</v>
      </c>
      <c r="R171" s="8"/>
      <c r="S171" s="8" t="s">
        <v>72</v>
      </c>
      <c r="T171" s="8" t="s">
        <v>307</v>
      </c>
      <c r="U171" s="8" t="s">
        <v>73</v>
      </c>
      <c r="V171" s="8"/>
      <c r="W171" s="8" t="s">
        <v>73</v>
      </c>
      <c r="X171" s="8"/>
      <c r="Y171" s="8" t="s">
        <v>73</v>
      </c>
      <c r="Z171" s="8"/>
      <c r="AA171" s="8" t="s">
        <v>73</v>
      </c>
      <c r="AB171" s="8"/>
      <c r="AC171" s="8" t="s">
        <v>73</v>
      </c>
      <c r="AD171" s="8"/>
      <c r="AE171" s="8" t="s">
        <v>73</v>
      </c>
      <c r="AF171" s="8"/>
    </row>
    <row r="172" spans="1:32" ht="60">
      <c r="A172" s="4">
        <v>97</v>
      </c>
      <c r="B172" s="4">
        <v>3</v>
      </c>
      <c r="C172" s="5" t="s">
        <v>254</v>
      </c>
      <c r="D172" s="5" t="s">
        <v>351</v>
      </c>
      <c r="E172" s="28">
        <v>5154395.66</v>
      </c>
      <c r="F172" s="28">
        <v>1401.4</v>
      </c>
      <c r="G172" s="2" t="s">
        <v>384</v>
      </c>
      <c r="H172" s="38" t="s">
        <v>307</v>
      </c>
      <c r="I172" s="7"/>
      <c r="J172" s="7"/>
      <c r="K172" s="50"/>
      <c r="L172" s="53"/>
      <c r="M172" s="38" t="s">
        <v>721</v>
      </c>
      <c r="N172" s="8"/>
      <c r="O172" s="8" t="s">
        <v>73</v>
      </c>
      <c r="P172" s="8"/>
      <c r="Q172" s="8" t="s">
        <v>73</v>
      </c>
      <c r="R172" s="8"/>
      <c r="S172" s="8" t="s">
        <v>73</v>
      </c>
      <c r="T172" s="8"/>
      <c r="U172" s="8" t="s">
        <v>73</v>
      </c>
      <c r="V172" s="8"/>
      <c r="W172" s="8" t="s">
        <v>73</v>
      </c>
      <c r="X172" s="8"/>
      <c r="Y172" s="8" t="s">
        <v>73</v>
      </c>
      <c r="Z172" s="8"/>
      <c r="AA172" s="8" t="s">
        <v>73</v>
      </c>
      <c r="AB172" s="8"/>
      <c r="AC172" s="8" t="s">
        <v>73</v>
      </c>
      <c r="AD172" s="8"/>
      <c r="AE172" s="8" t="s">
        <v>73</v>
      </c>
      <c r="AF172" s="8"/>
    </row>
    <row r="173" spans="1:32" s="109" customFormat="1" ht="12">
      <c r="A173" s="102"/>
      <c r="B173" s="102">
        <v>34</v>
      </c>
      <c r="C173" s="103" t="s">
        <v>47</v>
      </c>
      <c r="D173" s="103"/>
      <c r="E173" s="104">
        <f>SUM(E175:E175)</f>
        <v>8757415.89</v>
      </c>
      <c r="F173" s="104">
        <f>SUM(F175:F175)</f>
        <v>3250</v>
      </c>
      <c r="G173" s="102"/>
      <c r="H173" s="103"/>
      <c r="I173" s="107"/>
      <c r="J173" s="107"/>
      <c r="K173" s="107"/>
      <c r="L173" s="105"/>
      <c r="M173" s="106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</row>
    <row r="174" spans="1:32" ht="12">
      <c r="A174" s="2"/>
      <c r="B174" s="2"/>
      <c r="C174" s="3" t="s">
        <v>15</v>
      </c>
      <c r="D174" s="3"/>
      <c r="E174" s="27"/>
      <c r="F174" s="27"/>
      <c r="G174" s="2"/>
      <c r="H174" s="38"/>
      <c r="I174" s="50"/>
      <c r="J174" s="50"/>
      <c r="K174" s="50"/>
      <c r="L174" s="9"/>
      <c r="M174" s="3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72">
      <c r="A175" s="4">
        <v>98</v>
      </c>
      <c r="B175" s="4">
        <v>1</v>
      </c>
      <c r="C175" s="5" t="s">
        <v>472</v>
      </c>
      <c r="D175" s="5" t="s">
        <v>148</v>
      </c>
      <c r="E175" s="28">
        <v>8757415.89</v>
      </c>
      <c r="F175" s="28">
        <v>3250</v>
      </c>
      <c r="G175" s="2" t="s">
        <v>262</v>
      </c>
      <c r="H175" s="38" t="s">
        <v>307</v>
      </c>
      <c r="I175" s="7"/>
      <c r="J175" s="7"/>
      <c r="K175" s="7"/>
      <c r="L175" s="53"/>
      <c r="M175" s="38" t="s">
        <v>722</v>
      </c>
      <c r="N175" s="8"/>
      <c r="O175" s="8" t="s">
        <v>73</v>
      </c>
      <c r="P175" s="8"/>
      <c r="Q175" s="8" t="s">
        <v>73</v>
      </c>
      <c r="R175" s="8"/>
      <c r="S175" s="8" t="s">
        <v>73</v>
      </c>
      <c r="T175" s="8"/>
      <c r="U175" s="8" t="s">
        <v>73</v>
      </c>
      <c r="V175" s="8"/>
      <c r="W175" s="8" t="s">
        <v>73</v>
      </c>
      <c r="X175" s="8"/>
      <c r="Y175" s="8" t="s">
        <v>73</v>
      </c>
      <c r="Z175" s="8"/>
      <c r="AA175" s="8" t="s">
        <v>73</v>
      </c>
      <c r="AB175" s="8"/>
      <c r="AC175" s="8" t="s">
        <v>72</v>
      </c>
      <c r="AD175" s="8"/>
      <c r="AE175" s="8" t="s">
        <v>73</v>
      </c>
      <c r="AF175" s="8"/>
    </row>
    <row r="176" spans="1:32" s="26" customFormat="1" ht="12">
      <c r="A176" s="18"/>
      <c r="B176" s="18">
        <v>35</v>
      </c>
      <c r="C176" s="98" t="s">
        <v>48</v>
      </c>
      <c r="D176" s="20"/>
      <c r="E176" s="21">
        <f>E178+E179</f>
        <v>15587878</v>
      </c>
      <c r="F176" s="21">
        <f>F178+F179</f>
        <v>7589.8</v>
      </c>
      <c r="G176" s="18"/>
      <c r="H176" s="20"/>
      <c r="I176" s="39"/>
      <c r="J176" s="39"/>
      <c r="K176" s="39"/>
      <c r="L176" s="22"/>
      <c r="M176" s="23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 spans="1:32" ht="12">
      <c r="A177" s="4"/>
      <c r="B177" s="4"/>
      <c r="C177" s="5" t="s">
        <v>15</v>
      </c>
      <c r="D177" s="5"/>
      <c r="E177" s="32"/>
      <c r="F177" s="32"/>
      <c r="G177" s="2"/>
      <c r="H177" s="38"/>
      <c r="I177" s="50"/>
      <c r="J177" s="50"/>
      <c r="K177" s="50"/>
      <c r="L177" s="9"/>
      <c r="M177" s="3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71.25" customHeight="1">
      <c r="A178" s="4">
        <v>99</v>
      </c>
      <c r="B178" s="4">
        <v>1</v>
      </c>
      <c r="C178" s="5" t="s">
        <v>473</v>
      </c>
      <c r="D178" s="5" t="s">
        <v>149</v>
      </c>
      <c r="E178" s="28">
        <v>9713753</v>
      </c>
      <c r="F178" s="28">
        <v>7589.8</v>
      </c>
      <c r="G178" s="2" t="s">
        <v>304</v>
      </c>
      <c r="H178" s="29" t="s">
        <v>643</v>
      </c>
      <c r="I178" s="7" t="s">
        <v>5</v>
      </c>
      <c r="J178" s="7" t="s">
        <v>547</v>
      </c>
      <c r="K178" s="50"/>
      <c r="L178" s="53"/>
      <c r="M178" s="38" t="s">
        <v>740</v>
      </c>
      <c r="N178" s="8"/>
      <c r="O178" s="8" t="s">
        <v>73</v>
      </c>
      <c r="P178" s="8"/>
      <c r="Q178" s="8" t="s">
        <v>73</v>
      </c>
      <c r="R178" s="8"/>
      <c r="S178" s="8" t="s">
        <v>72</v>
      </c>
      <c r="T178" s="8" t="s">
        <v>382</v>
      </c>
      <c r="U178" s="8" t="s">
        <v>73</v>
      </c>
      <c r="V178" s="8"/>
      <c r="W178" s="8" t="s">
        <v>73</v>
      </c>
      <c r="X178" s="8"/>
      <c r="Y178" s="8" t="s">
        <v>73</v>
      </c>
      <c r="Z178" s="8"/>
      <c r="AA178" s="8" t="s">
        <v>73</v>
      </c>
      <c r="AB178" s="8"/>
      <c r="AC178" s="8" t="s">
        <v>73</v>
      </c>
      <c r="AD178" s="8"/>
      <c r="AE178" s="8" t="s">
        <v>73</v>
      </c>
      <c r="AF178" s="8"/>
    </row>
    <row r="179" spans="1:32" ht="92.25" customHeight="1">
      <c r="A179" s="4">
        <v>100</v>
      </c>
      <c r="B179" s="4">
        <v>2</v>
      </c>
      <c r="C179" s="5" t="s">
        <v>331</v>
      </c>
      <c r="D179" s="5" t="s">
        <v>332</v>
      </c>
      <c r="E179" s="28">
        <v>5874125</v>
      </c>
      <c r="F179" s="28"/>
      <c r="G179" s="2" t="s">
        <v>91</v>
      </c>
      <c r="H179" s="29"/>
      <c r="I179" s="50"/>
      <c r="J179" s="50"/>
      <c r="K179" s="50"/>
      <c r="L179" s="53"/>
      <c r="M179" s="38" t="s">
        <v>739</v>
      </c>
      <c r="N179" s="30"/>
      <c r="O179" s="8" t="s">
        <v>73</v>
      </c>
      <c r="P179" s="30"/>
      <c r="Q179" s="8" t="s">
        <v>73</v>
      </c>
      <c r="R179" s="30"/>
      <c r="S179" s="30" t="s">
        <v>72</v>
      </c>
      <c r="T179" s="30"/>
      <c r="U179" s="8" t="s">
        <v>73</v>
      </c>
      <c r="V179" s="30"/>
      <c r="W179" s="8" t="s">
        <v>73</v>
      </c>
      <c r="X179" s="30"/>
      <c r="Y179" s="8" t="s">
        <v>73</v>
      </c>
      <c r="Z179" s="30"/>
      <c r="AA179" s="8" t="s">
        <v>73</v>
      </c>
      <c r="AB179" s="30"/>
      <c r="AC179" s="8" t="s">
        <v>73</v>
      </c>
      <c r="AD179" s="30"/>
      <c r="AE179" s="8" t="s">
        <v>73</v>
      </c>
      <c r="AF179" s="30"/>
    </row>
    <row r="180" spans="1:32" s="26" customFormat="1" ht="12">
      <c r="A180" s="18"/>
      <c r="B180" s="18">
        <v>36</v>
      </c>
      <c r="C180" s="98" t="s">
        <v>49</v>
      </c>
      <c r="D180" s="20"/>
      <c r="E180" s="21">
        <f>SUM(E182:E183)</f>
        <v>17604865.9</v>
      </c>
      <c r="F180" s="21">
        <f>SUM(F182:F183)</f>
        <v>10342.599999999999</v>
      </c>
      <c r="G180" s="18"/>
      <c r="H180" s="20"/>
      <c r="I180" s="39"/>
      <c r="J180" s="39"/>
      <c r="K180" s="39"/>
      <c r="L180" s="22"/>
      <c r="M180" s="24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1:32" ht="12">
      <c r="A181" s="2"/>
      <c r="B181" s="2"/>
      <c r="C181" s="100" t="s">
        <v>15</v>
      </c>
      <c r="D181" s="3"/>
      <c r="E181" s="27"/>
      <c r="F181" s="27"/>
      <c r="G181" s="2"/>
      <c r="H181" s="38"/>
      <c r="I181" s="50"/>
      <c r="J181" s="50"/>
      <c r="K181" s="50"/>
      <c r="L181" s="9"/>
      <c r="M181" s="40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s="31" customFormat="1" ht="83.25" customHeight="1">
      <c r="A182" s="4">
        <v>101</v>
      </c>
      <c r="B182" s="4">
        <v>1</v>
      </c>
      <c r="C182" s="5" t="s">
        <v>474</v>
      </c>
      <c r="D182" s="5" t="s">
        <v>150</v>
      </c>
      <c r="E182" s="28">
        <v>11062658.9</v>
      </c>
      <c r="F182" s="28">
        <v>6299.9</v>
      </c>
      <c r="G182" s="110" t="s">
        <v>265</v>
      </c>
      <c r="H182" s="29" t="s">
        <v>643</v>
      </c>
      <c r="I182" s="40" t="s">
        <v>6</v>
      </c>
      <c r="J182" s="40" t="s">
        <v>548</v>
      </c>
      <c r="K182" s="40"/>
      <c r="L182" s="53"/>
      <c r="M182" s="38" t="s">
        <v>678</v>
      </c>
      <c r="N182" s="30"/>
      <c r="O182" s="30" t="s">
        <v>73</v>
      </c>
      <c r="P182" s="30"/>
      <c r="Q182" s="30" t="s">
        <v>73</v>
      </c>
      <c r="R182" s="30"/>
      <c r="S182" s="30" t="s">
        <v>73</v>
      </c>
      <c r="T182" s="30"/>
      <c r="U182" s="30" t="s">
        <v>73</v>
      </c>
      <c r="V182" s="30"/>
      <c r="W182" s="30" t="s">
        <v>73</v>
      </c>
      <c r="X182" s="30"/>
      <c r="Y182" s="30" t="s">
        <v>73</v>
      </c>
      <c r="Z182" s="30"/>
      <c r="AA182" s="30" t="s">
        <v>73</v>
      </c>
      <c r="AB182" s="30"/>
      <c r="AC182" s="30" t="s">
        <v>73</v>
      </c>
      <c r="AD182" s="30"/>
      <c r="AE182" s="30" t="s">
        <v>73</v>
      </c>
      <c r="AF182" s="30"/>
    </row>
    <row r="183" spans="1:32" s="31" customFormat="1" ht="60">
      <c r="A183" s="4">
        <v>102</v>
      </c>
      <c r="B183" s="4">
        <v>2</v>
      </c>
      <c r="C183" s="5" t="s">
        <v>475</v>
      </c>
      <c r="D183" s="5" t="s">
        <v>151</v>
      </c>
      <c r="E183" s="28">
        <v>6542207</v>
      </c>
      <c r="F183" s="28">
        <v>4042.7</v>
      </c>
      <c r="G183" s="110" t="s">
        <v>265</v>
      </c>
      <c r="H183" s="29" t="s">
        <v>643</v>
      </c>
      <c r="I183" s="50" t="s">
        <v>7</v>
      </c>
      <c r="J183" s="50"/>
      <c r="K183" s="50"/>
      <c r="L183" s="53"/>
      <c r="M183" s="38" t="s">
        <v>741</v>
      </c>
      <c r="N183" s="30"/>
      <c r="O183" s="30" t="s">
        <v>73</v>
      </c>
      <c r="P183" s="30"/>
      <c r="Q183" s="30" t="s">
        <v>73</v>
      </c>
      <c r="R183" s="30"/>
      <c r="S183" s="30" t="s">
        <v>73</v>
      </c>
      <c r="T183" s="30"/>
      <c r="U183" s="30" t="s">
        <v>73</v>
      </c>
      <c r="V183" s="30"/>
      <c r="W183" s="30" t="s">
        <v>73</v>
      </c>
      <c r="X183" s="30"/>
      <c r="Y183" s="30" t="s">
        <v>73</v>
      </c>
      <c r="Z183" s="30"/>
      <c r="AA183" s="30" t="s">
        <v>73</v>
      </c>
      <c r="AB183" s="30"/>
      <c r="AC183" s="30" t="s">
        <v>73</v>
      </c>
      <c r="AD183" s="30"/>
      <c r="AE183" s="30" t="s">
        <v>73</v>
      </c>
      <c r="AF183" s="30"/>
    </row>
    <row r="184" spans="1:32" s="26" customFormat="1" ht="12">
      <c r="A184" s="18"/>
      <c r="B184" s="18">
        <v>37</v>
      </c>
      <c r="C184" s="98" t="s">
        <v>50</v>
      </c>
      <c r="D184" s="20"/>
      <c r="E184" s="21">
        <f>SUM(E186:E187)</f>
        <v>17394886.73</v>
      </c>
      <c r="F184" s="21">
        <f>SUM(F186:F187)</f>
        <v>4106.7</v>
      </c>
      <c r="G184" s="18"/>
      <c r="H184" s="20"/>
      <c r="I184" s="39"/>
      <c r="J184" s="39"/>
      <c r="K184" s="39"/>
      <c r="L184" s="22"/>
      <c r="M184" s="24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 spans="1:32" ht="12">
      <c r="A185" s="2"/>
      <c r="B185" s="2"/>
      <c r="C185" s="3" t="s">
        <v>15</v>
      </c>
      <c r="D185" s="3"/>
      <c r="E185" s="27"/>
      <c r="F185" s="27"/>
      <c r="G185" s="2"/>
      <c r="H185" s="38"/>
      <c r="I185" s="50"/>
      <c r="J185" s="50"/>
      <c r="K185" s="50"/>
      <c r="L185" s="9"/>
      <c r="M185" s="4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s="31" customFormat="1" ht="60">
      <c r="A186" s="4">
        <v>103</v>
      </c>
      <c r="B186" s="4">
        <v>1</v>
      </c>
      <c r="C186" s="5" t="s">
        <v>476</v>
      </c>
      <c r="D186" s="5" t="s">
        <v>152</v>
      </c>
      <c r="E186" s="28">
        <v>4884363.6</v>
      </c>
      <c r="F186" s="28">
        <v>744.3</v>
      </c>
      <c r="G186" s="4" t="s">
        <v>263</v>
      </c>
      <c r="H186" s="38" t="s">
        <v>307</v>
      </c>
      <c r="I186" s="7"/>
      <c r="J186" s="7"/>
      <c r="K186" s="7"/>
      <c r="L186" s="53"/>
      <c r="M186" s="38" t="s">
        <v>723</v>
      </c>
      <c r="N186" s="30"/>
      <c r="O186" s="30" t="s">
        <v>73</v>
      </c>
      <c r="P186" s="30"/>
      <c r="Q186" s="30" t="s">
        <v>73</v>
      </c>
      <c r="R186" s="30"/>
      <c r="S186" s="30" t="s">
        <v>73</v>
      </c>
      <c r="T186" s="30"/>
      <c r="U186" s="30" t="s">
        <v>73</v>
      </c>
      <c r="V186" s="30"/>
      <c r="W186" s="30" t="s">
        <v>73</v>
      </c>
      <c r="X186" s="30"/>
      <c r="Y186" s="30" t="s">
        <v>73</v>
      </c>
      <c r="Z186" s="30"/>
      <c r="AA186" s="30" t="s">
        <v>72</v>
      </c>
      <c r="AB186" s="30"/>
      <c r="AC186" s="30" t="s">
        <v>72</v>
      </c>
      <c r="AD186" s="30" t="s">
        <v>382</v>
      </c>
      <c r="AE186" s="30" t="s">
        <v>93</v>
      </c>
      <c r="AF186" s="30"/>
    </row>
    <row r="187" spans="1:32" s="31" customFormat="1" ht="84" customHeight="1">
      <c r="A187" s="4">
        <v>104</v>
      </c>
      <c r="B187" s="4">
        <v>2</v>
      </c>
      <c r="C187" s="5" t="s">
        <v>477</v>
      </c>
      <c r="D187" s="5" t="s">
        <v>255</v>
      </c>
      <c r="E187" s="28">
        <v>12510523.13</v>
      </c>
      <c r="F187" s="28">
        <v>3362.4</v>
      </c>
      <c r="G187" s="4" t="s">
        <v>264</v>
      </c>
      <c r="H187" s="38" t="s">
        <v>307</v>
      </c>
      <c r="I187" s="7"/>
      <c r="J187" s="7"/>
      <c r="K187" s="7"/>
      <c r="L187" s="53"/>
      <c r="M187" s="38" t="s">
        <v>722</v>
      </c>
      <c r="N187" s="30"/>
      <c r="O187" s="30" t="s">
        <v>73</v>
      </c>
      <c r="P187" s="30"/>
      <c r="Q187" s="30" t="s">
        <v>73</v>
      </c>
      <c r="R187" s="30"/>
      <c r="S187" s="30" t="s">
        <v>73</v>
      </c>
      <c r="T187" s="30"/>
      <c r="U187" s="30" t="s">
        <v>73</v>
      </c>
      <c r="V187" s="30"/>
      <c r="W187" s="30" t="s">
        <v>73</v>
      </c>
      <c r="X187" s="30"/>
      <c r="Y187" s="30" t="s">
        <v>73</v>
      </c>
      <c r="Z187" s="30"/>
      <c r="AA187" s="30" t="s">
        <v>72</v>
      </c>
      <c r="AB187" s="30"/>
      <c r="AC187" s="30" t="s">
        <v>72</v>
      </c>
      <c r="AD187" s="30" t="s">
        <v>382</v>
      </c>
      <c r="AE187" s="30" t="s">
        <v>93</v>
      </c>
      <c r="AF187" s="30"/>
    </row>
    <row r="188" spans="1:32" s="26" customFormat="1" ht="12">
      <c r="A188" s="18"/>
      <c r="B188" s="18">
        <v>38</v>
      </c>
      <c r="C188" s="98" t="s">
        <v>51</v>
      </c>
      <c r="D188" s="20"/>
      <c r="E188" s="21">
        <f>SUM(E190:E191)</f>
        <v>23527457.979999997</v>
      </c>
      <c r="F188" s="21">
        <f>SUM(F190:F191)</f>
        <v>6442.4</v>
      </c>
      <c r="G188" s="18"/>
      <c r="H188" s="20"/>
      <c r="I188" s="39"/>
      <c r="J188" s="39"/>
      <c r="K188" s="39"/>
      <c r="L188" s="22"/>
      <c r="M188" s="24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 spans="1:32" ht="12">
      <c r="A189" s="2"/>
      <c r="B189" s="2"/>
      <c r="C189" s="3" t="s">
        <v>15</v>
      </c>
      <c r="D189" s="3"/>
      <c r="E189" s="27"/>
      <c r="F189" s="27"/>
      <c r="G189" s="2"/>
      <c r="H189" s="38"/>
      <c r="I189" s="50"/>
      <c r="J189" s="50"/>
      <c r="K189" s="50"/>
      <c r="L189" s="9"/>
      <c r="M189" s="4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s="31" customFormat="1" ht="94.5" customHeight="1">
      <c r="A190" s="4">
        <v>105</v>
      </c>
      <c r="B190" s="4">
        <v>1</v>
      </c>
      <c r="C190" s="5" t="s">
        <v>478</v>
      </c>
      <c r="D190" s="5" t="s">
        <v>154</v>
      </c>
      <c r="E190" s="28">
        <v>12429536.36</v>
      </c>
      <c r="F190" s="28">
        <v>3015.8</v>
      </c>
      <c r="G190" s="4" t="s">
        <v>380</v>
      </c>
      <c r="H190" s="38" t="s">
        <v>307</v>
      </c>
      <c r="I190" s="7"/>
      <c r="J190" s="7"/>
      <c r="K190" s="7"/>
      <c r="L190" s="53"/>
      <c r="M190" s="38" t="s">
        <v>679</v>
      </c>
      <c r="N190" s="30"/>
      <c r="O190" s="30" t="s">
        <v>73</v>
      </c>
      <c r="P190" s="30"/>
      <c r="Q190" s="30" t="s">
        <v>72</v>
      </c>
      <c r="R190" s="30" t="s">
        <v>307</v>
      </c>
      <c r="S190" s="30" t="s">
        <v>72</v>
      </c>
      <c r="T190" s="30" t="s">
        <v>307</v>
      </c>
      <c r="U190" s="30" t="s">
        <v>73</v>
      </c>
      <c r="V190" s="30"/>
      <c r="W190" s="30" t="s">
        <v>73</v>
      </c>
      <c r="X190" s="30"/>
      <c r="Y190" s="30" t="s">
        <v>72</v>
      </c>
      <c r="Z190" s="30" t="s">
        <v>382</v>
      </c>
      <c r="AA190" s="30" t="s">
        <v>73</v>
      </c>
      <c r="AB190" s="30"/>
      <c r="AC190" s="30" t="s">
        <v>73</v>
      </c>
      <c r="AD190" s="30"/>
      <c r="AE190" s="30" t="s">
        <v>92</v>
      </c>
      <c r="AF190" s="30"/>
    </row>
    <row r="191" spans="1:32" s="31" customFormat="1" ht="52.5" customHeight="1">
      <c r="A191" s="4">
        <v>106</v>
      </c>
      <c r="B191" s="4">
        <v>2</v>
      </c>
      <c r="C191" s="5" t="s">
        <v>479</v>
      </c>
      <c r="D191" s="5" t="s">
        <v>153</v>
      </c>
      <c r="E191" s="28">
        <v>11097921.62</v>
      </c>
      <c r="F191" s="28">
        <v>3426.6</v>
      </c>
      <c r="G191" s="4" t="s">
        <v>289</v>
      </c>
      <c r="H191" s="38" t="s">
        <v>307</v>
      </c>
      <c r="I191" s="7"/>
      <c r="J191" s="7" t="s">
        <v>549</v>
      </c>
      <c r="K191" s="7"/>
      <c r="L191" s="53"/>
      <c r="M191" s="38" t="s">
        <v>742</v>
      </c>
      <c r="N191" s="30"/>
      <c r="O191" s="30" t="s">
        <v>73</v>
      </c>
      <c r="P191" s="30"/>
      <c r="Q191" s="30" t="s">
        <v>72</v>
      </c>
      <c r="R191" s="30" t="s">
        <v>382</v>
      </c>
      <c r="S191" s="30" t="s">
        <v>72</v>
      </c>
      <c r="T191" s="30" t="s">
        <v>307</v>
      </c>
      <c r="U191" s="30" t="s">
        <v>73</v>
      </c>
      <c r="V191" s="30"/>
      <c r="W191" s="30" t="s">
        <v>73</v>
      </c>
      <c r="X191" s="30"/>
      <c r="Y191" s="30" t="s">
        <v>72</v>
      </c>
      <c r="Z191" s="30" t="s">
        <v>382</v>
      </c>
      <c r="AA191" s="30" t="s">
        <v>73</v>
      </c>
      <c r="AB191" s="30"/>
      <c r="AC191" s="30" t="s">
        <v>73</v>
      </c>
      <c r="AD191" s="30"/>
      <c r="AE191" s="30" t="s">
        <v>92</v>
      </c>
      <c r="AF191" s="30"/>
    </row>
    <row r="192" spans="1:32" s="26" customFormat="1" ht="12">
      <c r="A192" s="18"/>
      <c r="B192" s="18">
        <v>39</v>
      </c>
      <c r="C192" s="98" t="s">
        <v>52</v>
      </c>
      <c r="D192" s="20"/>
      <c r="E192" s="21">
        <f>SUM(E194:E195)</f>
        <v>23671630.15</v>
      </c>
      <c r="F192" s="21">
        <f>SUM(F194:F195)</f>
        <v>9094.2</v>
      </c>
      <c r="G192" s="18"/>
      <c r="H192" s="20"/>
      <c r="I192" s="39"/>
      <c r="J192" s="39"/>
      <c r="K192" s="39"/>
      <c r="L192" s="22"/>
      <c r="M192" s="23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 spans="1:32" ht="12">
      <c r="A193" s="2"/>
      <c r="B193" s="2"/>
      <c r="C193" s="3" t="s">
        <v>15</v>
      </c>
      <c r="D193" s="3"/>
      <c r="E193" s="27"/>
      <c r="F193" s="27"/>
      <c r="G193" s="2"/>
      <c r="H193" s="38"/>
      <c r="I193" s="50"/>
      <c r="J193" s="50"/>
      <c r="K193" s="50"/>
      <c r="L193" s="9"/>
      <c r="M193" s="3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s="31" customFormat="1" ht="102.75" customHeight="1">
      <c r="A194" s="4">
        <v>107</v>
      </c>
      <c r="B194" s="4">
        <v>1</v>
      </c>
      <c r="C194" s="5" t="s">
        <v>480</v>
      </c>
      <c r="D194" s="5" t="s">
        <v>155</v>
      </c>
      <c r="E194" s="28">
        <v>13668856.45</v>
      </c>
      <c r="F194" s="28">
        <v>5730.5</v>
      </c>
      <c r="G194" s="111" t="s">
        <v>308</v>
      </c>
      <c r="H194" s="38" t="s">
        <v>307</v>
      </c>
      <c r="I194" s="50"/>
      <c r="J194" s="50" t="s">
        <v>527</v>
      </c>
      <c r="K194" s="50"/>
      <c r="L194" s="53"/>
      <c r="M194" s="112" t="s">
        <v>724</v>
      </c>
      <c r="N194" s="30"/>
      <c r="O194" s="30" t="s">
        <v>127</v>
      </c>
      <c r="P194" s="30"/>
      <c r="Q194" s="30" t="s">
        <v>93</v>
      </c>
      <c r="R194" s="30"/>
      <c r="S194" s="30" t="s">
        <v>72</v>
      </c>
      <c r="T194" s="30" t="s">
        <v>382</v>
      </c>
      <c r="U194" s="30" t="s">
        <v>73</v>
      </c>
      <c r="V194" s="30"/>
      <c r="W194" s="30" t="s">
        <v>73</v>
      </c>
      <c r="X194" s="30"/>
      <c r="Y194" s="30" t="s">
        <v>73</v>
      </c>
      <c r="Z194" s="30"/>
      <c r="AA194" s="30" t="s">
        <v>72</v>
      </c>
      <c r="AB194" s="30"/>
      <c r="AC194" s="30" t="s">
        <v>73</v>
      </c>
      <c r="AD194" s="30"/>
      <c r="AE194" s="30" t="s">
        <v>93</v>
      </c>
      <c r="AF194" s="30"/>
    </row>
    <row r="195" spans="1:32" s="31" customFormat="1" ht="71.25" customHeight="1">
      <c r="A195" s="4">
        <v>108</v>
      </c>
      <c r="B195" s="4">
        <v>2</v>
      </c>
      <c r="C195" s="5" t="s">
        <v>481</v>
      </c>
      <c r="D195" s="5" t="s">
        <v>352</v>
      </c>
      <c r="E195" s="28">
        <v>10002773.7</v>
      </c>
      <c r="F195" s="28">
        <v>3363.7</v>
      </c>
      <c r="G195" s="111" t="s">
        <v>309</v>
      </c>
      <c r="H195" s="38" t="s">
        <v>307</v>
      </c>
      <c r="I195" s="50"/>
      <c r="J195" s="50" t="s">
        <v>528</v>
      </c>
      <c r="K195" s="50"/>
      <c r="L195" s="53"/>
      <c r="M195" s="38" t="s">
        <v>680</v>
      </c>
      <c r="N195" s="30"/>
      <c r="O195" s="30" t="s">
        <v>127</v>
      </c>
      <c r="P195" s="30"/>
      <c r="Q195" s="30" t="s">
        <v>93</v>
      </c>
      <c r="R195" s="30"/>
      <c r="S195" s="30" t="s">
        <v>72</v>
      </c>
      <c r="T195" s="30" t="s">
        <v>382</v>
      </c>
      <c r="U195" s="30" t="s">
        <v>73</v>
      </c>
      <c r="V195" s="30"/>
      <c r="W195" s="30" t="s">
        <v>73</v>
      </c>
      <c r="X195" s="30"/>
      <c r="Y195" s="30" t="s">
        <v>73</v>
      </c>
      <c r="Z195" s="30"/>
      <c r="AA195" s="30" t="s">
        <v>72</v>
      </c>
      <c r="AB195" s="30"/>
      <c r="AC195" s="30" t="s">
        <v>73</v>
      </c>
      <c r="AD195" s="30"/>
      <c r="AE195" s="30" t="s">
        <v>93</v>
      </c>
      <c r="AF195" s="30"/>
    </row>
    <row r="196" spans="1:32" s="26" customFormat="1" ht="12">
      <c r="A196" s="18"/>
      <c r="B196" s="18">
        <v>40</v>
      </c>
      <c r="C196" s="98" t="s">
        <v>53</v>
      </c>
      <c r="D196" s="20"/>
      <c r="E196" s="21">
        <f>SUM(E198:E198)</f>
        <v>30731617.56</v>
      </c>
      <c r="F196" s="21">
        <f>SUM(F198:F198)</f>
        <v>1118.07</v>
      </c>
      <c r="G196" s="18"/>
      <c r="H196" s="20"/>
      <c r="I196" s="39"/>
      <c r="J196" s="39"/>
      <c r="K196" s="39"/>
      <c r="L196" s="22"/>
      <c r="M196" s="24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 spans="1:32" ht="12">
      <c r="A197" s="2"/>
      <c r="B197" s="2"/>
      <c r="C197" s="3" t="s">
        <v>15</v>
      </c>
      <c r="D197" s="3"/>
      <c r="E197" s="27"/>
      <c r="F197" s="27"/>
      <c r="G197" s="2"/>
      <c r="H197" s="38"/>
      <c r="I197" s="50"/>
      <c r="J197" s="50"/>
      <c r="K197" s="50"/>
      <c r="L197" s="9"/>
      <c r="M197" s="4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ht="81.75" customHeight="1">
      <c r="A198" s="4">
        <v>109</v>
      </c>
      <c r="B198" s="4">
        <v>1</v>
      </c>
      <c r="C198" s="5" t="s">
        <v>482</v>
      </c>
      <c r="D198" s="5" t="s">
        <v>156</v>
      </c>
      <c r="E198" s="28">
        <f>30731617.56</f>
        <v>30731617.56</v>
      </c>
      <c r="F198" s="28">
        <v>1118.07</v>
      </c>
      <c r="G198" s="2" t="s">
        <v>288</v>
      </c>
      <c r="H198" s="38" t="s">
        <v>307</v>
      </c>
      <c r="I198" s="7"/>
      <c r="J198" s="7"/>
      <c r="K198" s="7"/>
      <c r="L198" s="53"/>
      <c r="M198" s="38" t="s">
        <v>725</v>
      </c>
      <c r="N198" s="8"/>
      <c r="O198" s="8" t="s">
        <v>73</v>
      </c>
      <c r="P198" s="8"/>
      <c r="Q198" s="8" t="s">
        <v>73</v>
      </c>
      <c r="R198" s="8"/>
      <c r="S198" s="8" t="s">
        <v>72</v>
      </c>
      <c r="T198" s="8" t="s">
        <v>307</v>
      </c>
      <c r="U198" s="8" t="s">
        <v>73</v>
      </c>
      <c r="V198" s="8"/>
      <c r="W198" s="8" t="s">
        <v>72</v>
      </c>
      <c r="X198" s="8" t="s">
        <v>382</v>
      </c>
      <c r="Y198" s="8" t="s">
        <v>73</v>
      </c>
      <c r="Z198" s="8"/>
      <c r="AA198" s="8" t="s">
        <v>73</v>
      </c>
      <c r="AB198" s="8"/>
      <c r="AC198" s="8" t="s">
        <v>73</v>
      </c>
      <c r="AD198" s="8"/>
      <c r="AE198" s="8" t="s">
        <v>73</v>
      </c>
      <c r="AF198" s="8"/>
    </row>
    <row r="199" spans="1:32" s="26" customFormat="1" ht="12">
      <c r="A199" s="18"/>
      <c r="B199" s="18">
        <v>41</v>
      </c>
      <c r="C199" s="98" t="s">
        <v>54</v>
      </c>
      <c r="D199" s="20"/>
      <c r="E199" s="21">
        <f>SUM(E201)</f>
        <v>4572315.26</v>
      </c>
      <c r="F199" s="21">
        <f>SUM(F201)</f>
        <v>935.1</v>
      </c>
      <c r="G199" s="18"/>
      <c r="H199" s="20"/>
      <c r="I199" s="39"/>
      <c r="J199" s="39"/>
      <c r="K199" s="39"/>
      <c r="L199" s="22"/>
      <c r="M199" s="24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</row>
    <row r="200" spans="1:32" ht="12">
      <c r="A200" s="2"/>
      <c r="B200" s="2"/>
      <c r="C200" s="3" t="s">
        <v>15</v>
      </c>
      <c r="D200" s="3"/>
      <c r="E200" s="27"/>
      <c r="F200" s="27"/>
      <c r="G200" s="2"/>
      <c r="H200" s="38"/>
      <c r="I200" s="50"/>
      <c r="J200" s="50"/>
      <c r="K200" s="50"/>
      <c r="L200" s="9"/>
      <c r="M200" s="4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ht="84">
      <c r="A201" s="33">
        <v>110</v>
      </c>
      <c r="B201" s="33">
        <v>1</v>
      </c>
      <c r="C201" s="5" t="s">
        <v>483</v>
      </c>
      <c r="D201" s="5" t="s">
        <v>157</v>
      </c>
      <c r="E201" s="34">
        <v>4572315.26</v>
      </c>
      <c r="F201" s="34">
        <v>935.1</v>
      </c>
      <c r="G201" s="2" t="s">
        <v>282</v>
      </c>
      <c r="H201" s="38" t="s">
        <v>307</v>
      </c>
      <c r="I201" s="7"/>
      <c r="J201" s="7"/>
      <c r="K201" s="7" t="s">
        <v>78</v>
      </c>
      <c r="L201" s="54"/>
      <c r="M201" s="38" t="s">
        <v>681</v>
      </c>
      <c r="N201" s="8"/>
      <c r="O201" s="8" t="s">
        <v>72</v>
      </c>
      <c r="P201" s="8" t="s">
        <v>307</v>
      </c>
      <c r="Q201" s="8" t="s">
        <v>73</v>
      </c>
      <c r="R201" s="8"/>
      <c r="S201" s="8" t="s">
        <v>72</v>
      </c>
      <c r="T201" s="8" t="s">
        <v>382</v>
      </c>
      <c r="U201" s="8" t="s">
        <v>73</v>
      </c>
      <c r="V201" s="8"/>
      <c r="W201" s="8" t="s">
        <v>73</v>
      </c>
      <c r="X201" s="8"/>
      <c r="Y201" s="8" t="s">
        <v>73</v>
      </c>
      <c r="Z201" s="8"/>
      <c r="AA201" s="8" t="s">
        <v>73</v>
      </c>
      <c r="AB201" s="8"/>
      <c r="AC201" s="8" t="s">
        <v>73</v>
      </c>
      <c r="AD201" s="8"/>
      <c r="AE201" s="8" t="s">
        <v>73</v>
      </c>
      <c r="AF201" s="8"/>
    </row>
    <row r="202" spans="1:32" s="26" customFormat="1" ht="12">
      <c r="A202" s="18"/>
      <c r="B202" s="18">
        <v>42</v>
      </c>
      <c r="C202" s="98" t="s">
        <v>55</v>
      </c>
      <c r="D202" s="20"/>
      <c r="E202" s="21">
        <f>SUM(E204:E205)</f>
        <v>28696853.13</v>
      </c>
      <c r="F202" s="21">
        <f>SUM(F204:F205)</f>
        <v>6944.700000000001</v>
      </c>
      <c r="G202" s="18"/>
      <c r="H202" s="20"/>
      <c r="I202" s="39"/>
      <c r="J202" s="39"/>
      <c r="K202" s="39"/>
      <c r="L202" s="22"/>
      <c r="M202" s="23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</row>
    <row r="203" spans="1:32" ht="12">
      <c r="A203" s="2"/>
      <c r="B203" s="2"/>
      <c r="C203" s="3" t="s">
        <v>15</v>
      </c>
      <c r="D203" s="3"/>
      <c r="E203" s="27"/>
      <c r="F203" s="27"/>
      <c r="G203" s="2"/>
      <c r="H203" s="38"/>
      <c r="I203" s="50"/>
      <c r="J203" s="50"/>
      <c r="K203" s="50"/>
      <c r="L203" s="9"/>
      <c r="M203" s="3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s="35" customFormat="1" ht="96">
      <c r="A204" s="33">
        <v>111</v>
      </c>
      <c r="B204" s="33">
        <v>1</v>
      </c>
      <c r="C204" s="5" t="s">
        <v>484</v>
      </c>
      <c r="D204" s="5" t="s">
        <v>353</v>
      </c>
      <c r="E204" s="34">
        <v>24462113.13</v>
      </c>
      <c r="F204" s="34">
        <v>3303.8</v>
      </c>
      <c r="G204" s="33" t="s">
        <v>294</v>
      </c>
      <c r="H204" s="38" t="s">
        <v>307</v>
      </c>
      <c r="I204" s="50" t="s">
        <v>9</v>
      </c>
      <c r="J204" s="50" t="s">
        <v>529</v>
      </c>
      <c r="K204" s="50"/>
      <c r="L204" s="53"/>
      <c r="M204" s="112" t="s">
        <v>679</v>
      </c>
      <c r="N204" s="7"/>
      <c r="O204" s="8" t="s">
        <v>73</v>
      </c>
      <c r="P204" s="7"/>
      <c r="Q204" s="8" t="s">
        <v>73</v>
      </c>
      <c r="R204" s="7"/>
      <c r="S204" s="8" t="s">
        <v>72</v>
      </c>
      <c r="T204" s="8" t="s">
        <v>382</v>
      </c>
      <c r="U204" s="8" t="s">
        <v>73</v>
      </c>
      <c r="V204" s="7"/>
      <c r="W204" s="8" t="s">
        <v>73</v>
      </c>
      <c r="X204" s="7"/>
      <c r="Y204" s="8" t="s">
        <v>73</v>
      </c>
      <c r="Z204" s="7"/>
      <c r="AA204" s="8" t="s">
        <v>73</v>
      </c>
      <c r="AB204" s="7"/>
      <c r="AC204" s="8" t="s">
        <v>73</v>
      </c>
      <c r="AD204" s="7"/>
      <c r="AE204" s="8" t="s">
        <v>73</v>
      </c>
      <c r="AF204" s="7"/>
    </row>
    <row r="205" spans="1:32" s="35" customFormat="1" ht="48">
      <c r="A205" s="33">
        <v>112</v>
      </c>
      <c r="B205" s="33">
        <v>2</v>
      </c>
      <c r="C205" s="5" t="s">
        <v>485</v>
      </c>
      <c r="D205" s="5" t="s">
        <v>615</v>
      </c>
      <c r="E205" s="34">
        <v>4234740</v>
      </c>
      <c r="F205" s="34">
        <v>3640.9</v>
      </c>
      <c r="G205" s="33" t="s">
        <v>294</v>
      </c>
      <c r="H205" s="29" t="s">
        <v>643</v>
      </c>
      <c r="I205" s="50" t="s">
        <v>8</v>
      </c>
      <c r="J205" s="50" t="s">
        <v>530</v>
      </c>
      <c r="K205" s="50"/>
      <c r="L205" s="53"/>
      <c r="M205" s="112" t="s">
        <v>743</v>
      </c>
      <c r="N205" s="7"/>
      <c r="O205" s="8" t="s">
        <v>73</v>
      </c>
      <c r="P205" s="7"/>
      <c r="Q205" s="8" t="s">
        <v>73</v>
      </c>
      <c r="R205" s="7"/>
      <c r="S205" s="8" t="s">
        <v>72</v>
      </c>
      <c r="T205" s="8" t="s">
        <v>382</v>
      </c>
      <c r="U205" s="8" t="s">
        <v>73</v>
      </c>
      <c r="V205" s="7"/>
      <c r="W205" s="8" t="s">
        <v>73</v>
      </c>
      <c r="X205" s="7"/>
      <c r="Y205" s="8" t="s">
        <v>73</v>
      </c>
      <c r="Z205" s="7"/>
      <c r="AA205" s="8" t="s">
        <v>73</v>
      </c>
      <c r="AB205" s="7"/>
      <c r="AC205" s="8" t="s">
        <v>73</v>
      </c>
      <c r="AD205" s="7"/>
      <c r="AE205" s="8" t="s">
        <v>73</v>
      </c>
      <c r="AF205" s="7"/>
    </row>
    <row r="206" spans="1:32" s="26" customFormat="1" ht="12">
      <c r="A206" s="18"/>
      <c r="B206" s="18">
        <v>43</v>
      </c>
      <c r="C206" s="98" t="s">
        <v>56</v>
      </c>
      <c r="D206" s="20"/>
      <c r="E206" s="21">
        <f>SUM(E208:E208)</f>
        <v>8985339.92</v>
      </c>
      <c r="F206" s="21">
        <f>SUM(F208:F208)</f>
        <v>1536.5</v>
      </c>
      <c r="G206" s="18"/>
      <c r="H206" s="20"/>
      <c r="I206" s="39"/>
      <c r="J206" s="39"/>
      <c r="K206" s="39"/>
      <c r="L206" s="22"/>
      <c r="M206" s="23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 spans="1:32" ht="12">
      <c r="A207" s="2"/>
      <c r="B207" s="2"/>
      <c r="C207" s="3" t="s">
        <v>15</v>
      </c>
      <c r="D207" s="3"/>
      <c r="E207" s="27"/>
      <c r="F207" s="27"/>
      <c r="G207" s="2"/>
      <c r="H207" s="38"/>
      <c r="I207" s="50"/>
      <c r="J207" s="50"/>
      <c r="K207" s="50"/>
      <c r="L207" s="9"/>
      <c r="M207" s="3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1:32" s="31" customFormat="1" ht="96" customHeight="1">
      <c r="A208" s="4">
        <v>113</v>
      </c>
      <c r="B208" s="4">
        <v>1</v>
      </c>
      <c r="C208" s="5" t="s">
        <v>486</v>
      </c>
      <c r="D208" s="5" t="s">
        <v>158</v>
      </c>
      <c r="E208" s="28">
        <v>8985339.92</v>
      </c>
      <c r="F208" s="28">
        <v>1536.5</v>
      </c>
      <c r="G208" s="4" t="s">
        <v>306</v>
      </c>
      <c r="H208" s="38" t="s">
        <v>307</v>
      </c>
      <c r="I208" s="7"/>
      <c r="J208" s="7"/>
      <c r="K208" s="7"/>
      <c r="L208" s="53"/>
      <c r="M208" s="38" t="s">
        <v>729</v>
      </c>
      <c r="N208" s="30" t="s">
        <v>515</v>
      </c>
      <c r="O208" s="8" t="s">
        <v>73</v>
      </c>
      <c r="P208" s="30"/>
      <c r="Q208" s="8" t="s">
        <v>73</v>
      </c>
      <c r="R208" s="30"/>
      <c r="S208" s="8" t="s">
        <v>73</v>
      </c>
      <c r="T208" s="30"/>
      <c r="U208" s="8" t="s">
        <v>73</v>
      </c>
      <c r="V208" s="30"/>
      <c r="W208" s="8" t="s">
        <v>73</v>
      </c>
      <c r="X208" s="30"/>
      <c r="Y208" s="8" t="s">
        <v>73</v>
      </c>
      <c r="Z208" s="30"/>
      <c r="AA208" s="8" t="s">
        <v>73</v>
      </c>
      <c r="AB208" s="30"/>
      <c r="AC208" s="8" t="s">
        <v>73</v>
      </c>
      <c r="AD208" s="30"/>
      <c r="AE208" s="8" t="s">
        <v>73</v>
      </c>
      <c r="AF208" s="30"/>
    </row>
    <row r="209" spans="1:32" s="26" customFormat="1" ht="12">
      <c r="A209" s="18"/>
      <c r="B209" s="18">
        <v>44</v>
      </c>
      <c r="C209" s="98" t="s">
        <v>159</v>
      </c>
      <c r="D209" s="20"/>
      <c r="E209" s="21">
        <f>SUM(E211:E218)</f>
        <v>216756991.46999997</v>
      </c>
      <c r="F209" s="21">
        <f>SUM(F211:F218)</f>
        <v>76643.7</v>
      </c>
      <c r="G209" s="18"/>
      <c r="H209" s="20"/>
      <c r="I209" s="39"/>
      <c r="J209" s="39"/>
      <c r="K209" s="39"/>
      <c r="L209" s="22"/>
      <c r="M209" s="24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</row>
    <row r="210" spans="1:32" ht="12">
      <c r="A210" s="2"/>
      <c r="B210" s="2"/>
      <c r="C210" s="3" t="s">
        <v>15</v>
      </c>
      <c r="D210" s="3"/>
      <c r="E210" s="27"/>
      <c r="F210" s="27"/>
      <c r="G210" s="2"/>
      <c r="H210" s="38"/>
      <c r="I210" s="50"/>
      <c r="J210" s="50"/>
      <c r="K210" s="50"/>
      <c r="L210" s="9"/>
      <c r="M210" s="4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1:32" ht="72">
      <c r="A211" s="2">
        <v>114</v>
      </c>
      <c r="B211" s="2">
        <v>1</v>
      </c>
      <c r="C211" s="5" t="s">
        <v>487</v>
      </c>
      <c r="D211" s="5" t="s">
        <v>229</v>
      </c>
      <c r="E211" s="28">
        <v>12379124.62</v>
      </c>
      <c r="F211" s="28">
        <v>4994</v>
      </c>
      <c r="G211" s="2" t="s">
        <v>277</v>
      </c>
      <c r="H211" s="38" t="s">
        <v>307</v>
      </c>
      <c r="I211" s="50"/>
      <c r="J211" s="50"/>
      <c r="K211" s="50"/>
      <c r="L211" s="53"/>
      <c r="M211" s="38" t="s">
        <v>660</v>
      </c>
      <c r="N211" s="8" t="s">
        <v>126</v>
      </c>
      <c r="O211" s="8" t="s">
        <v>73</v>
      </c>
      <c r="P211" s="8"/>
      <c r="Q211" s="8" t="s">
        <v>73</v>
      </c>
      <c r="R211" s="8"/>
      <c r="S211" s="8" t="s">
        <v>73</v>
      </c>
      <c r="T211" s="8"/>
      <c r="U211" s="8" t="s">
        <v>73</v>
      </c>
      <c r="V211" s="8"/>
      <c r="W211" s="8" t="s">
        <v>73</v>
      </c>
      <c r="X211" s="8"/>
      <c r="Y211" s="8" t="s">
        <v>73</v>
      </c>
      <c r="Z211" s="8"/>
      <c r="AA211" s="8" t="s">
        <v>73</v>
      </c>
      <c r="AB211" s="8"/>
      <c r="AC211" s="8" t="s">
        <v>73</v>
      </c>
      <c r="AD211" s="8"/>
      <c r="AE211" s="8" t="s">
        <v>73</v>
      </c>
      <c r="AF211" s="8"/>
    </row>
    <row r="212" spans="1:32" ht="72">
      <c r="A212" s="2">
        <v>115</v>
      </c>
      <c r="B212" s="2">
        <v>2</v>
      </c>
      <c r="C212" s="5" t="s">
        <v>488</v>
      </c>
      <c r="D212" s="5" t="s">
        <v>230</v>
      </c>
      <c r="E212" s="28">
        <v>25320156.86</v>
      </c>
      <c r="F212" s="28">
        <v>8905.6</v>
      </c>
      <c r="G212" s="2" t="s">
        <v>278</v>
      </c>
      <c r="H212" s="38" t="s">
        <v>307</v>
      </c>
      <c r="I212" s="50"/>
      <c r="J212" s="50"/>
      <c r="K212" s="50"/>
      <c r="L212" s="53"/>
      <c r="M212" s="38" t="s">
        <v>660</v>
      </c>
      <c r="N212" s="8"/>
      <c r="O212" s="8" t="s">
        <v>73</v>
      </c>
      <c r="P212" s="8"/>
      <c r="Q212" s="8" t="s">
        <v>73</v>
      </c>
      <c r="R212" s="8"/>
      <c r="S212" s="8" t="s">
        <v>73</v>
      </c>
      <c r="T212" s="8"/>
      <c r="U212" s="8" t="s">
        <v>73</v>
      </c>
      <c r="V212" s="8"/>
      <c r="W212" s="8" t="s">
        <v>73</v>
      </c>
      <c r="X212" s="8"/>
      <c r="Y212" s="8" t="s">
        <v>73</v>
      </c>
      <c r="Z212" s="8"/>
      <c r="AA212" s="8" t="s">
        <v>73</v>
      </c>
      <c r="AB212" s="8"/>
      <c r="AC212" s="8" t="s">
        <v>73</v>
      </c>
      <c r="AD212" s="8"/>
      <c r="AE212" s="8" t="s">
        <v>73</v>
      </c>
      <c r="AF212" s="8"/>
    </row>
    <row r="213" spans="1:32" ht="72">
      <c r="A213" s="2">
        <v>116</v>
      </c>
      <c r="B213" s="2">
        <v>3</v>
      </c>
      <c r="C213" s="5" t="s">
        <v>489</v>
      </c>
      <c r="D213" s="5" t="s">
        <v>227</v>
      </c>
      <c r="E213" s="28">
        <v>23758055.45</v>
      </c>
      <c r="F213" s="28">
        <v>7736</v>
      </c>
      <c r="G213" s="4" t="s">
        <v>622</v>
      </c>
      <c r="H213" s="38" t="s">
        <v>307</v>
      </c>
      <c r="I213" s="50"/>
      <c r="J213" s="50"/>
      <c r="K213" s="50"/>
      <c r="L213" s="53"/>
      <c r="M213" s="38" t="s">
        <v>660</v>
      </c>
      <c r="N213" s="8"/>
      <c r="O213" s="8" t="s">
        <v>73</v>
      </c>
      <c r="P213" s="8"/>
      <c r="Q213" s="8" t="s">
        <v>73</v>
      </c>
      <c r="R213" s="8"/>
      <c r="S213" s="8" t="s">
        <v>73</v>
      </c>
      <c r="T213" s="8"/>
      <c r="U213" s="8" t="s">
        <v>73</v>
      </c>
      <c r="V213" s="8"/>
      <c r="W213" s="8" t="s">
        <v>73</v>
      </c>
      <c r="X213" s="8"/>
      <c r="Y213" s="8" t="s">
        <v>73</v>
      </c>
      <c r="Z213" s="8"/>
      <c r="AA213" s="8" t="s">
        <v>73</v>
      </c>
      <c r="AB213" s="8"/>
      <c r="AC213" s="8" t="s">
        <v>73</v>
      </c>
      <c r="AD213" s="8"/>
      <c r="AE213" s="8" t="s">
        <v>73</v>
      </c>
      <c r="AF213" s="8"/>
    </row>
    <row r="214" spans="1:32" ht="72">
      <c r="A214" s="2">
        <v>117</v>
      </c>
      <c r="B214" s="2">
        <v>4</v>
      </c>
      <c r="C214" s="5" t="s">
        <v>490</v>
      </c>
      <c r="D214" s="5" t="s">
        <v>354</v>
      </c>
      <c r="E214" s="28">
        <v>28015636.73</v>
      </c>
      <c r="F214" s="28">
        <v>10026.3</v>
      </c>
      <c r="G214" s="2" t="s">
        <v>279</v>
      </c>
      <c r="H214" s="38" t="s">
        <v>307</v>
      </c>
      <c r="I214" s="50"/>
      <c r="J214" s="50"/>
      <c r="K214" s="50"/>
      <c r="L214" s="53"/>
      <c r="M214" s="38" t="s">
        <v>660</v>
      </c>
      <c r="N214" s="8"/>
      <c r="O214" s="8" t="s">
        <v>73</v>
      </c>
      <c r="P214" s="8"/>
      <c r="Q214" s="8" t="s">
        <v>73</v>
      </c>
      <c r="R214" s="8"/>
      <c r="S214" s="8" t="s">
        <v>73</v>
      </c>
      <c r="T214" s="8"/>
      <c r="U214" s="8" t="s">
        <v>73</v>
      </c>
      <c r="V214" s="8"/>
      <c r="W214" s="8" t="s">
        <v>72</v>
      </c>
      <c r="X214" s="8" t="s">
        <v>382</v>
      </c>
      <c r="Y214" s="8" t="s">
        <v>73</v>
      </c>
      <c r="Z214" s="8"/>
      <c r="AA214" s="8" t="s">
        <v>73</v>
      </c>
      <c r="AB214" s="8"/>
      <c r="AC214" s="8" t="s">
        <v>73</v>
      </c>
      <c r="AD214" s="8"/>
      <c r="AE214" s="8" t="s">
        <v>73</v>
      </c>
      <c r="AF214" s="8"/>
    </row>
    <row r="215" spans="1:32" ht="72">
      <c r="A215" s="2">
        <v>118</v>
      </c>
      <c r="B215" s="2">
        <v>5</v>
      </c>
      <c r="C215" s="5" t="s">
        <v>491</v>
      </c>
      <c r="D215" s="5" t="s">
        <v>355</v>
      </c>
      <c r="E215" s="28">
        <v>29123528.87</v>
      </c>
      <c r="F215" s="28">
        <v>9726.5</v>
      </c>
      <c r="G215" s="2" t="s">
        <v>623</v>
      </c>
      <c r="H215" s="38" t="s">
        <v>307</v>
      </c>
      <c r="I215" s="50"/>
      <c r="J215" s="50"/>
      <c r="K215" s="50"/>
      <c r="L215" s="53"/>
      <c r="M215" s="38" t="s">
        <v>660</v>
      </c>
      <c r="N215" s="8"/>
      <c r="O215" s="8" t="s">
        <v>73</v>
      </c>
      <c r="P215" s="8"/>
      <c r="Q215" s="8" t="s">
        <v>73</v>
      </c>
      <c r="R215" s="8"/>
      <c r="S215" s="8" t="s">
        <v>73</v>
      </c>
      <c r="T215" s="8"/>
      <c r="U215" s="8" t="s">
        <v>73</v>
      </c>
      <c r="V215" s="8"/>
      <c r="W215" s="8" t="s">
        <v>73</v>
      </c>
      <c r="X215" s="8"/>
      <c r="Y215" s="8" t="s">
        <v>73</v>
      </c>
      <c r="Z215" s="8"/>
      <c r="AA215" s="8" t="s">
        <v>73</v>
      </c>
      <c r="AB215" s="8"/>
      <c r="AC215" s="8" t="s">
        <v>73</v>
      </c>
      <c r="AD215" s="8"/>
      <c r="AE215" s="8" t="s">
        <v>73</v>
      </c>
      <c r="AF215" s="8"/>
    </row>
    <row r="216" spans="1:32" ht="83.25" customHeight="1">
      <c r="A216" s="2">
        <v>119</v>
      </c>
      <c r="B216" s="2">
        <v>6</v>
      </c>
      <c r="C216" s="5" t="s">
        <v>492</v>
      </c>
      <c r="D216" s="5" t="s">
        <v>231</v>
      </c>
      <c r="E216" s="28">
        <v>28234214.57</v>
      </c>
      <c r="F216" s="28">
        <v>9832.1</v>
      </c>
      <c r="G216" s="2" t="s">
        <v>280</v>
      </c>
      <c r="H216" s="38" t="s">
        <v>307</v>
      </c>
      <c r="I216" s="50"/>
      <c r="J216" s="50"/>
      <c r="K216" s="50"/>
      <c r="L216" s="53"/>
      <c r="M216" s="38" t="s">
        <v>660</v>
      </c>
      <c r="N216" s="8"/>
      <c r="O216" s="8" t="s">
        <v>73</v>
      </c>
      <c r="P216" s="8"/>
      <c r="Q216" s="8" t="s">
        <v>73</v>
      </c>
      <c r="R216" s="8"/>
      <c r="S216" s="8" t="s">
        <v>73</v>
      </c>
      <c r="T216" s="8"/>
      <c r="U216" s="8" t="s">
        <v>73</v>
      </c>
      <c r="V216" s="8"/>
      <c r="W216" s="8" t="s">
        <v>73</v>
      </c>
      <c r="X216" s="8"/>
      <c r="Y216" s="8" t="s">
        <v>73</v>
      </c>
      <c r="Z216" s="8"/>
      <c r="AA216" s="8" t="s">
        <v>73</v>
      </c>
      <c r="AB216" s="8"/>
      <c r="AC216" s="8" t="s">
        <v>73</v>
      </c>
      <c r="AD216" s="8"/>
      <c r="AE216" s="8" t="s">
        <v>73</v>
      </c>
      <c r="AF216" s="8"/>
    </row>
    <row r="217" spans="1:32" ht="87" customHeight="1">
      <c r="A217" s="2">
        <v>120</v>
      </c>
      <c r="B217" s="2">
        <v>7</v>
      </c>
      <c r="C217" s="5" t="s">
        <v>493</v>
      </c>
      <c r="D217" s="5" t="s">
        <v>356</v>
      </c>
      <c r="E217" s="28">
        <v>48641365.8</v>
      </c>
      <c r="F217" s="28">
        <v>19695.9</v>
      </c>
      <c r="G217" s="2" t="s">
        <v>281</v>
      </c>
      <c r="H217" s="38" t="s">
        <v>307</v>
      </c>
      <c r="I217" s="50"/>
      <c r="J217" s="50"/>
      <c r="K217" s="50"/>
      <c r="L217" s="53"/>
      <c r="M217" s="38" t="s">
        <v>660</v>
      </c>
      <c r="N217" s="8"/>
      <c r="O217" s="8" t="s">
        <v>73</v>
      </c>
      <c r="P217" s="8"/>
      <c r="Q217" s="8" t="s">
        <v>73</v>
      </c>
      <c r="R217" s="8"/>
      <c r="S217" s="8" t="s">
        <v>73</v>
      </c>
      <c r="T217" s="8"/>
      <c r="U217" s="8" t="s">
        <v>73</v>
      </c>
      <c r="V217" s="8"/>
      <c r="W217" s="8" t="s">
        <v>73</v>
      </c>
      <c r="X217" s="8"/>
      <c r="Y217" s="8" t="s">
        <v>73</v>
      </c>
      <c r="Z217" s="8"/>
      <c r="AA217" s="8" t="s">
        <v>73</v>
      </c>
      <c r="AB217" s="8"/>
      <c r="AC217" s="8" t="s">
        <v>73</v>
      </c>
      <c r="AD217" s="8"/>
      <c r="AE217" s="8" t="s">
        <v>73</v>
      </c>
      <c r="AF217" s="8"/>
    </row>
    <row r="218" spans="1:32" ht="78.75" customHeight="1">
      <c r="A218" s="2">
        <v>121</v>
      </c>
      <c r="B218" s="2">
        <v>8</v>
      </c>
      <c r="C218" s="5" t="s">
        <v>494</v>
      </c>
      <c r="D218" s="5" t="s">
        <v>357</v>
      </c>
      <c r="E218" s="28">
        <v>21284908.57</v>
      </c>
      <c r="F218" s="28">
        <v>5727.3</v>
      </c>
      <c r="G218" s="2" t="s">
        <v>620</v>
      </c>
      <c r="H218" s="38" t="s">
        <v>307</v>
      </c>
      <c r="I218" s="50"/>
      <c r="J218" s="50"/>
      <c r="K218" s="50"/>
      <c r="L218" s="53"/>
      <c r="M218" s="38" t="s">
        <v>660</v>
      </c>
      <c r="N218" s="8"/>
      <c r="O218" s="8" t="s">
        <v>73</v>
      </c>
      <c r="P218" s="8"/>
      <c r="Q218" s="8" t="s">
        <v>73</v>
      </c>
      <c r="R218" s="8"/>
      <c r="S218" s="8" t="s">
        <v>73</v>
      </c>
      <c r="T218" s="8"/>
      <c r="U218" s="8" t="s">
        <v>73</v>
      </c>
      <c r="V218" s="8"/>
      <c r="W218" s="8" t="s">
        <v>73</v>
      </c>
      <c r="X218" s="8"/>
      <c r="Y218" s="8" t="s">
        <v>73</v>
      </c>
      <c r="Z218" s="8"/>
      <c r="AA218" s="8" t="s">
        <v>73</v>
      </c>
      <c r="AB218" s="8"/>
      <c r="AC218" s="8" t="s">
        <v>73</v>
      </c>
      <c r="AD218" s="8"/>
      <c r="AE218" s="8" t="s">
        <v>73</v>
      </c>
      <c r="AF218" s="8"/>
    </row>
    <row r="219" spans="1:32" s="26" customFormat="1" ht="12">
      <c r="A219" s="18"/>
      <c r="B219" s="18">
        <v>45</v>
      </c>
      <c r="C219" s="99" t="s">
        <v>390</v>
      </c>
      <c r="D219" s="20"/>
      <c r="E219" s="21">
        <f>SUM(E221:E264)</f>
        <v>919468600.4799999</v>
      </c>
      <c r="F219" s="21">
        <f>SUM(F221:F264)</f>
        <v>194840.99999999997</v>
      </c>
      <c r="G219" s="18"/>
      <c r="H219" s="18"/>
      <c r="I219" s="36"/>
      <c r="J219" s="36"/>
      <c r="K219" s="36"/>
      <c r="L219" s="22"/>
      <c r="M219" s="36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 spans="1:32" ht="12">
      <c r="A220" s="2"/>
      <c r="B220" s="2"/>
      <c r="C220" s="3" t="s">
        <v>15</v>
      </c>
      <c r="D220" s="3"/>
      <c r="E220" s="27"/>
      <c r="F220" s="27"/>
      <c r="G220" s="2"/>
      <c r="H220" s="38"/>
      <c r="I220" s="50"/>
      <c r="J220" s="50"/>
      <c r="K220" s="50"/>
      <c r="L220" s="9"/>
      <c r="M220" s="4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1:32" ht="117.75" customHeight="1">
      <c r="A221" s="4">
        <v>122</v>
      </c>
      <c r="B221" s="4">
        <v>1</v>
      </c>
      <c r="C221" s="5" t="s">
        <v>495</v>
      </c>
      <c r="D221" s="5" t="s">
        <v>160</v>
      </c>
      <c r="E221" s="28">
        <f>17190042.25+7160405.25</f>
        <v>24350447.5</v>
      </c>
      <c r="F221" s="28">
        <v>4213.5</v>
      </c>
      <c r="G221" s="111" t="s">
        <v>361</v>
      </c>
      <c r="H221" s="38"/>
      <c r="I221" s="7"/>
      <c r="J221" s="7" t="s">
        <v>551</v>
      </c>
      <c r="K221" s="7"/>
      <c r="L221" s="53"/>
      <c r="M221" s="38" t="s">
        <v>682</v>
      </c>
      <c r="N221" s="8"/>
      <c r="O221" s="8" t="s">
        <v>73</v>
      </c>
      <c r="P221" s="8"/>
      <c r="Q221" s="8" t="s">
        <v>73</v>
      </c>
      <c r="R221" s="8"/>
      <c r="S221" s="8" t="s">
        <v>73</v>
      </c>
      <c r="T221" s="8"/>
      <c r="U221" s="8" t="s">
        <v>72</v>
      </c>
      <c r="V221" s="8" t="s">
        <v>307</v>
      </c>
      <c r="W221" s="8" t="s">
        <v>72</v>
      </c>
      <c r="X221" s="8" t="s">
        <v>382</v>
      </c>
      <c r="Y221" s="8" t="s">
        <v>73</v>
      </c>
      <c r="Z221" s="8"/>
      <c r="AA221" s="8" t="s">
        <v>73</v>
      </c>
      <c r="AB221" s="8"/>
      <c r="AC221" s="8" t="s">
        <v>73</v>
      </c>
      <c r="AD221" s="8"/>
      <c r="AE221" s="8" t="s">
        <v>73</v>
      </c>
      <c r="AF221" s="8"/>
    </row>
    <row r="222" spans="1:32" ht="87" customHeight="1">
      <c r="A222" s="4">
        <v>123</v>
      </c>
      <c r="B222" s="4">
        <v>2</v>
      </c>
      <c r="C222" s="5" t="s">
        <v>496</v>
      </c>
      <c r="D222" s="5" t="s">
        <v>161</v>
      </c>
      <c r="E222" s="28">
        <f>11868160.56+6991356.24</f>
        <v>18859516.8</v>
      </c>
      <c r="F222" s="28">
        <v>3776.2</v>
      </c>
      <c r="G222" s="111" t="s">
        <v>362</v>
      </c>
      <c r="H222" s="38"/>
      <c r="I222" s="7"/>
      <c r="J222" s="7" t="s">
        <v>552</v>
      </c>
      <c r="K222" s="7"/>
      <c r="L222" s="54"/>
      <c r="M222" s="38" t="s">
        <v>683</v>
      </c>
      <c r="N222" s="8"/>
      <c r="O222" s="8" t="s">
        <v>73</v>
      </c>
      <c r="P222" s="8"/>
      <c r="Q222" s="8" t="s">
        <v>73</v>
      </c>
      <c r="R222" s="8"/>
      <c r="S222" s="8" t="s">
        <v>73</v>
      </c>
      <c r="T222" s="8"/>
      <c r="U222" s="8" t="s">
        <v>72</v>
      </c>
      <c r="V222" s="8" t="s">
        <v>307</v>
      </c>
      <c r="W222" s="8" t="s">
        <v>72</v>
      </c>
      <c r="X222" s="8" t="s">
        <v>382</v>
      </c>
      <c r="Y222" s="8" t="s">
        <v>73</v>
      </c>
      <c r="Z222" s="8"/>
      <c r="AA222" s="8" t="s">
        <v>73</v>
      </c>
      <c r="AB222" s="8"/>
      <c r="AC222" s="8" t="s">
        <v>73</v>
      </c>
      <c r="AD222" s="8"/>
      <c r="AE222" s="8" t="s">
        <v>73</v>
      </c>
      <c r="AF222" s="8"/>
    </row>
    <row r="223" spans="1:32" ht="100.5" customHeight="1">
      <c r="A223" s="4">
        <v>124</v>
      </c>
      <c r="B223" s="4">
        <v>3</v>
      </c>
      <c r="C223" s="5" t="s">
        <v>497</v>
      </c>
      <c r="D223" s="5" t="s">
        <v>224</v>
      </c>
      <c r="E223" s="28">
        <f>11664027.14+8723032.86</f>
        <v>20387060</v>
      </c>
      <c r="F223" s="28">
        <v>4378.5</v>
      </c>
      <c r="G223" s="111" t="s">
        <v>389</v>
      </c>
      <c r="H223" s="38"/>
      <c r="I223" s="7"/>
      <c r="J223" s="7"/>
      <c r="K223" s="7"/>
      <c r="L223" s="53"/>
      <c r="M223" s="38" t="s">
        <v>684</v>
      </c>
      <c r="N223" s="8"/>
      <c r="O223" s="8" t="s">
        <v>73</v>
      </c>
      <c r="P223" s="8"/>
      <c r="Q223" s="8" t="s">
        <v>73</v>
      </c>
      <c r="R223" s="8"/>
      <c r="S223" s="8" t="s">
        <v>73</v>
      </c>
      <c r="T223" s="8"/>
      <c r="U223" s="8" t="s">
        <v>72</v>
      </c>
      <c r="V223" s="8" t="s">
        <v>307</v>
      </c>
      <c r="W223" s="8" t="s">
        <v>72</v>
      </c>
      <c r="X223" s="8" t="s">
        <v>382</v>
      </c>
      <c r="Y223" s="8" t="s">
        <v>73</v>
      </c>
      <c r="Z223" s="8"/>
      <c r="AA223" s="8" t="s">
        <v>73</v>
      </c>
      <c r="AB223" s="8"/>
      <c r="AC223" s="8" t="s">
        <v>73</v>
      </c>
      <c r="AD223" s="8"/>
      <c r="AE223" s="8" t="s">
        <v>73</v>
      </c>
      <c r="AF223" s="8"/>
    </row>
    <row r="224" spans="1:32" ht="81" customHeight="1">
      <c r="A224" s="4">
        <v>125</v>
      </c>
      <c r="B224" s="4">
        <v>4</v>
      </c>
      <c r="C224" s="5" t="s">
        <v>498</v>
      </c>
      <c r="D224" s="5" t="s">
        <v>223</v>
      </c>
      <c r="E224" s="28">
        <f>14363633.37+2677087.23</f>
        <v>17040720.599999998</v>
      </c>
      <c r="F224" s="28">
        <v>3504.9</v>
      </c>
      <c r="G224" s="111" t="s">
        <v>362</v>
      </c>
      <c r="H224" s="38"/>
      <c r="I224" s="7"/>
      <c r="J224" s="7" t="s">
        <v>553</v>
      </c>
      <c r="K224" s="7"/>
      <c r="L224" s="54"/>
      <c r="M224" s="38" t="s">
        <v>661</v>
      </c>
      <c r="N224" s="8"/>
      <c r="O224" s="8" t="s">
        <v>73</v>
      </c>
      <c r="P224" s="8"/>
      <c r="Q224" s="8" t="s">
        <v>73</v>
      </c>
      <c r="R224" s="8"/>
      <c r="S224" s="8" t="s">
        <v>73</v>
      </c>
      <c r="T224" s="8"/>
      <c r="U224" s="8" t="s">
        <v>72</v>
      </c>
      <c r="V224" s="8" t="s">
        <v>307</v>
      </c>
      <c r="W224" s="8" t="s">
        <v>72</v>
      </c>
      <c r="X224" s="8" t="s">
        <v>382</v>
      </c>
      <c r="Y224" s="8" t="s">
        <v>73</v>
      </c>
      <c r="Z224" s="8"/>
      <c r="AA224" s="8" t="s">
        <v>73</v>
      </c>
      <c r="AB224" s="8"/>
      <c r="AC224" s="8" t="s">
        <v>73</v>
      </c>
      <c r="AD224" s="8"/>
      <c r="AE224" s="8" t="s">
        <v>73</v>
      </c>
      <c r="AF224" s="8"/>
    </row>
    <row r="225" spans="1:32" ht="81" customHeight="1">
      <c r="A225" s="4">
        <v>126</v>
      </c>
      <c r="B225" s="4">
        <v>5</v>
      </c>
      <c r="C225" s="5" t="s">
        <v>499</v>
      </c>
      <c r="D225" s="5" t="s">
        <v>196</v>
      </c>
      <c r="E225" s="28">
        <f>14975555.74+4893626.46</f>
        <v>19869182.2</v>
      </c>
      <c r="F225" s="28">
        <v>4195.3</v>
      </c>
      <c r="G225" s="111" t="s">
        <v>389</v>
      </c>
      <c r="H225" s="38"/>
      <c r="I225" s="7"/>
      <c r="J225" s="7" t="s">
        <v>558</v>
      </c>
      <c r="K225" s="7"/>
      <c r="L225" s="53"/>
      <c r="M225" s="38" t="s">
        <v>660</v>
      </c>
      <c r="N225" s="8"/>
      <c r="O225" s="8" t="s">
        <v>73</v>
      </c>
      <c r="P225" s="8"/>
      <c r="Q225" s="8" t="s">
        <v>73</v>
      </c>
      <c r="R225" s="8"/>
      <c r="S225" s="8" t="s">
        <v>73</v>
      </c>
      <c r="T225" s="8"/>
      <c r="U225" s="8" t="s">
        <v>72</v>
      </c>
      <c r="V225" s="8" t="s">
        <v>307</v>
      </c>
      <c r="W225" s="8" t="s">
        <v>72</v>
      </c>
      <c r="X225" s="8" t="s">
        <v>382</v>
      </c>
      <c r="Y225" s="8" t="s">
        <v>73</v>
      </c>
      <c r="Z225" s="8"/>
      <c r="AA225" s="8" t="s">
        <v>73</v>
      </c>
      <c r="AB225" s="8"/>
      <c r="AC225" s="8" t="s">
        <v>73</v>
      </c>
      <c r="AD225" s="8"/>
      <c r="AE225" s="8" t="s">
        <v>73</v>
      </c>
      <c r="AF225" s="8"/>
    </row>
    <row r="226" spans="1:32" ht="76.5" customHeight="1">
      <c r="A226" s="4">
        <v>127</v>
      </c>
      <c r="B226" s="4">
        <v>6</v>
      </c>
      <c r="C226" s="5" t="s">
        <v>500</v>
      </c>
      <c r="D226" s="5" t="s">
        <v>162</v>
      </c>
      <c r="E226" s="28">
        <f>9411335.41+3183168.49</f>
        <v>12594503.9</v>
      </c>
      <c r="F226" s="28">
        <v>2068.9</v>
      </c>
      <c r="G226" s="111" t="s">
        <v>363</v>
      </c>
      <c r="H226" s="38"/>
      <c r="I226" s="7"/>
      <c r="J226" s="7" t="s">
        <v>554</v>
      </c>
      <c r="K226" s="7"/>
      <c r="L226" s="53"/>
      <c r="M226" s="38" t="s">
        <v>661</v>
      </c>
      <c r="N226" s="8"/>
      <c r="O226" s="8" t="s">
        <v>73</v>
      </c>
      <c r="P226" s="8"/>
      <c r="Q226" s="8" t="s">
        <v>73</v>
      </c>
      <c r="R226" s="8"/>
      <c r="S226" s="8" t="s">
        <v>73</v>
      </c>
      <c r="T226" s="8"/>
      <c r="U226" s="8" t="s">
        <v>72</v>
      </c>
      <c r="V226" s="8" t="s">
        <v>307</v>
      </c>
      <c r="W226" s="8" t="s">
        <v>72</v>
      </c>
      <c r="X226" s="8" t="s">
        <v>382</v>
      </c>
      <c r="Y226" s="8" t="s">
        <v>73</v>
      </c>
      <c r="Z226" s="8"/>
      <c r="AA226" s="8" t="s">
        <v>73</v>
      </c>
      <c r="AB226" s="8"/>
      <c r="AC226" s="8" t="s">
        <v>73</v>
      </c>
      <c r="AD226" s="8"/>
      <c r="AE226" s="8" t="s">
        <v>73</v>
      </c>
      <c r="AF226" s="8"/>
    </row>
    <row r="227" spans="1:32" ht="71.25" customHeight="1">
      <c r="A227" s="4">
        <v>128</v>
      </c>
      <c r="B227" s="4">
        <v>7</v>
      </c>
      <c r="C227" s="5" t="s">
        <v>501</v>
      </c>
      <c r="D227" s="5" t="s">
        <v>170</v>
      </c>
      <c r="E227" s="28">
        <f>15963965.83+4485945.25</f>
        <v>20449911.08</v>
      </c>
      <c r="F227" s="28">
        <v>5764.3</v>
      </c>
      <c r="G227" s="111" t="s">
        <v>364</v>
      </c>
      <c r="H227" s="38" t="s">
        <v>307</v>
      </c>
      <c r="I227" s="7"/>
      <c r="J227" s="7" t="s">
        <v>555</v>
      </c>
      <c r="K227" s="7"/>
      <c r="L227" s="54"/>
      <c r="M227" s="38" t="s">
        <v>670</v>
      </c>
      <c r="N227" s="8"/>
      <c r="O227" s="42" t="s">
        <v>73</v>
      </c>
      <c r="P227" s="42"/>
      <c r="Q227" s="42" t="s">
        <v>73</v>
      </c>
      <c r="R227" s="42"/>
      <c r="S227" s="42" t="s">
        <v>73</v>
      </c>
      <c r="T227" s="42"/>
      <c r="U227" s="42" t="s">
        <v>73</v>
      </c>
      <c r="V227" s="42"/>
      <c r="W227" s="42" t="s">
        <v>73</v>
      </c>
      <c r="X227" s="42"/>
      <c r="Y227" s="42" t="s">
        <v>73</v>
      </c>
      <c r="Z227" s="42"/>
      <c r="AA227" s="42" t="s">
        <v>72</v>
      </c>
      <c r="AB227" s="42" t="s">
        <v>307</v>
      </c>
      <c r="AC227" s="42" t="s">
        <v>73</v>
      </c>
      <c r="AD227" s="42"/>
      <c r="AE227" s="42" t="s">
        <v>73</v>
      </c>
      <c r="AF227" s="42"/>
    </row>
    <row r="228" spans="1:32" s="26" customFormat="1" ht="85.5" customHeight="1">
      <c r="A228" s="4">
        <v>129</v>
      </c>
      <c r="B228" s="4">
        <v>8</v>
      </c>
      <c r="C228" s="5" t="s">
        <v>335</v>
      </c>
      <c r="D228" s="5" t="s">
        <v>163</v>
      </c>
      <c r="E228" s="28">
        <f>15647829.56+3361997.52</f>
        <v>19009827.080000002</v>
      </c>
      <c r="F228" s="28">
        <v>3417.7</v>
      </c>
      <c r="G228" s="111" t="s">
        <v>365</v>
      </c>
      <c r="H228" s="38" t="s">
        <v>307</v>
      </c>
      <c r="I228" s="7"/>
      <c r="J228" s="7" t="s">
        <v>556</v>
      </c>
      <c r="K228" s="7"/>
      <c r="L228" s="53"/>
      <c r="M228" s="38" t="s">
        <v>685</v>
      </c>
      <c r="N228" s="42"/>
      <c r="O228" s="42" t="s">
        <v>73</v>
      </c>
      <c r="P228" s="42"/>
      <c r="Q228" s="42" t="s">
        <v>73</v>
      </c>
      <c r="R228" s="42"/>
      <c r="S228" s="42" t="s">
        <v>73</v>
      </c>
      <c r="T228" s="42"/>
      <c r="U228" s="42" t="s">
        <v>73</v>
      </c>
      <c r="V228" s="42"/>
      <c r="W228" s="42" t="s">
        <v>73</v>
      </c>
      <c r="X228" s="42"/>
      <c r="Y228" s="42" t="s">
        <v>73</v>
      </c>
      <c r="Z228" s="42"/>
      <c r="AA228" s="42" t="s">
        <v>72</v>
      </c>
      <c r="AB228" s="42" t="s">
        <v>307</v>
      </c>
      <c r="AC228" s="42" t="s">
        <v>73</v>
      </c>
      <c r="AD228" s="42"/>
      <c r="AE228" s="42" t="s">
        <v>73</v>
      </c>
      <c r="AF228" s="42"/>
    </row>
    <row r="229" spans="1:32" s="26" customFormat="1" ht="87.75" customHeight="1">
      <c r="A229" s="4">
        <v>130</v>
      </c>
      <c r="B229" s="4">
        <v>9</v>
      </c>
      <c r="C229" s="5" t="s">
        <v>502</v>
      </c>
      <c r="D229" s="5" t="s">
        <v>164</v>
      </c>
      <c r="E229" s="28">
        <f>16166748.96+4764118.76</f>
        <v>20930867.72</v>
      </c>
      <c r="F229" s="28">
        <v>4579.9</v>
      </c>
      <c r="G229" s="111" t="s">
        <v>366</v>
      </c>
      <c r="H229" s="38" t="s">
        <v>307</v>
      </c>
      <c r="I229" s="7"/>
      <c r="J229" s="7" t="s">
        <v>557</v>
      </c>
      <c r="K229" s="7"/>
      <c r="L229" s="53"/>
      <c r="M229" s="38" t="s">
        <v>744</v>
      </c>
      <c r="N229" s="42"/>
      <c r="O229" s="42" t="s">
        <v>73</v>
      </c>
      <c r="P229" s="42"/>
      <c r="Q229" s="42" t="s">
        <v>72</v>
      </c>
      <c r="R229" s="42" t="s">
        <v>307</v>
      </c>
      <c r="S229" s="42" t="s">
        <v>73</v>
      </c>
      <c r="T229" s="42"/>
      <c r="U229" s="42" t="s">
        <v>73</v>
      </c>
      <c r="V229" s="42"/>
      <c r="W229" s="42" t="s">
        <v>73</v>
      </c>
      <c r="X229" s="42"/>
      <c r="Y229" s="42" t="s">
        <v>72</v>
      </c>
      <c r="Z229" s="42" t="s">
        <v>307</v>
      </c>
      <c r="AA229" s="42" t="s">
        <v>72</v>
      </c>
      <c r="AB229" s="42" t="s">
        <v>307</v>
      </c>
      <c r="AC229" s="42" t="s">
        <v>73</v>
      </c>
      <c r="AD229" s="42"/>
      <c r="AE229" s="42" t="s">
        <v>73</v>
      </c>
      <c r="AF229" s="42"/>
    </row>
    <row r="230" spans="1:32" s="26" customFormat="1" ht="106.5" customHeight="1">
      <c r="A230" s="4">
        <v>131</v>
      </c>
      <c r="B230" s="4">
        <v>10</v>
      </c>
      <c r="C230" s="5" t="s">
        <v>516</v>
      </c>
      <c r="D230" s="5" t="s">
        <v>165</v>
      </c>
      <c r="E230" s="28">
        <v>10805023.7</v>
      </c>
      <c r="F230" s="28">
        <v>3876.2</v>
      </c>
      <c r="G230" s="111" t="s">
        <v>366</v>
      </c>
      <c r="H230" s="38" t="s">
        <v>307</v>
      </c>
      <c r="I230" s="7"/>
      <c r="J230" s="7" t="s">
        <v>559</v>
      </c>
      <c r="K230" s="7" t="s">
        <v>82</v>
      </c>
      <c r="L230" s="57"/>
      <c r="M230" s="38" t="s">
        <v>726</v>
      </c>
      <c r="N230" s="42"/>
      <c r="O230" s="42" t="s">
        <v>72</v>
      </c>
      <c r="P230" s="42" t="s">
        <v>307</v>
      </c>
      <c r="Q230" s="42" t="s">
        <v>72</v>
      </c>
      <c r="R230" s="42" t="s">
        <v>307</v>
      </c>
      <c r="S230" s="42" t="s">
        <v>73</v>
      </c>
      <c r="T230" s="42"/>
      <c r="U230" s="42" t="s">
        <v>73</v>
      </c>
      <c r="V230" s="42"/>
      <c r="W230" s="42" t="s">
        <v>73</v>
      </c>
      <c r="X230" s="42"/>
      <c r="Y230" s="42" t="s">
        <v>72</v>
      </c>
      <c r="Z230" s="42" t="s">
        <v>307</v>
      </c>
      <c r="AA230" s="42" t="s">
        <v>72</v>
      </c>
      <c r="AB230" s="42" t="s">
        <v>307</v>
      </c>
      <c r="AC230" s="42" t="s">
        <v>73</v>
      </c>
      <c r="AD230" s="42"/>
      <c r="AE230" s="42" t="s">
        <v>73</v>
      </c>
      <c r="AF230" s="42"/>
    </row>
    <row r="231" spans="1:32" s="26" customFormat="1" ht="70.5" customHeight="1">
      <c r="A231" s="4">
        <v>132</v>
      </c>
      <c r="B231" s="4">
        <v>11</v>
      </c>
      <c r="C231" s="5" t="s">
        <v>517</v>
      </c>
      <c r="D231" s="5" t="s">
        <v>166</v>
      </c>
      <c r="E231" s="28">
        <f>11763652.75+5234710.83</f>
        <v>16998363.58</v>
      </c>
      <c r="F231" s="28">
        <v>3520.6</v>
      </c>
      <c r="G231" s="111" t="s">
        <v>367</v>
      </c>
      <c r="H231" s="38" t="s">
        <v>307</v>
      </c>
      <c r="I231" s="7"/>
      <c r="J231" s="7" t="s">
        <v>560</v>
      </c>
      <c r="K231" s="7"/>
      <c r="L231" s="58"/>
      <c r="M231" s="38" t="s">
        <v>672</v>
      </c>
      <c r="N231" s="42"/>
      <c r="O231" s="42" t="s">
        <v>73</v>
      </c>
      <c r="P231" s="42"/>
      <c r="Q231" s="42" t="s">
        <v>73</v>
      </c>
      <c r="R231" s="42"/>
      <c r="S231" s="42" t="s">
        <v>73</v>
      </c>
      <c r="T231" s="42"/>
      <c r="U231" s="42" t="s">
        <v>73</v>
      </c>
      <c r="V231" s="42"/>
      <c r="W231" s="42" t="s">
        <v>73</v>
      </c>
      <c r="X231" s="42"/>
      <c r="Y231" s="42" t="s">
        <v>73</v>
      </c>
      <c r="Z231" s="42"/>
      <c r="AA231" s="42" t="s">
        <v>72</v>
      </c>
      <c r="AB231" s="42" t="s">
        <v>307</v>
      </c>
      <c r="AC231" s="42" t="s">
        <v>73</v>
      </c>
      <c r="AD231" s="42"/>
      <c r="AE231" s="42" t="s">
        <v>73</v>
      </c>
      <c r="AF231" s="42"/>
    </row>
    <row r="232" spans="1:32" s="26" customFormat="1" ht="92.25" customHeight="1">
      <c r="A232" s="4">
        <v>133</v>
      </c>
      <c r="B232" s="4">
        <v>12</v>
      </c>
      <c r="C232" s="5" t="s">
        <v>518</v>
      </c>
      <c r="D232" s="5" t="s">
        <v>167</v>
      </c>
      <c r="E232" s="28">
        <f>10347668.25+2056382.31</f>
        <v>12404050.56</v>
      </c>
      <c r="F232" s="28">
        <v>3906.6</v>
      </c>
      <c r="G232" s="111" t="s">
        <v>389</v>
      </c>
      <c r="H232" s="38" t="s">
        <v>307</v>
      </c>
      <c r="I232" s="7"/>
      <c r="J232" s="7" t="s">
        <v>561</v>
      </c>
      <c r="K232" s="7"/>
      <c r="L232" s="55"/>
      <c r="M232" s="38" t="s">
        <v>729</v>
      </c>
      <c r="N232" s="42"/>
      <c r="O232" s="42" t="s">
        <v>73</v>
      </c>
      <c r="P232" s="42"/>
      <c r="Q232" s="42" t="s">
        <v>73</v>
      </c>
      <c r="R232" s="42"/>
      <c r="S232" s="42" t="s">
        <v>73</v>
      </c>
      <c r="T232" s="42"/>
      <c r="U232" s="42" t="s">
        <v>73</v>
      </c>
      <c r="V232" s="42"/>
      <c r="W232" s="42" t="s">
        <v>73</v>
      </c>
      <c r="X232" s="42"/>
      <c r="Y232" s="42" t="s">
        <v>73</v>
      </c>
      <c r="Z232" s="42"/>
      <c r="AA232" s="42" t="s">
        <v>73</v>
      </c>
      <c r="AB232" s="42"/>
      <c r="AC232" s="42" t="s">
        <v>73</v>
      </c>
      <c r="AD232" s="42"/>
      <c r="AE232" s="42" t="s">
        <v>73</v>
      </c>
      <c r="AF232" s="42"/>
    </row>
    <row r="233" spans="1:32" s="26" customFormat="1" ht="90.75" customHeight="1">
      <c r="A233" s="4">
        <v>134</v>
      </c>
      <c r="B233" s="4">
        <v>13</v>
      </c>
      <c r="C233" s="5" t="s">
        <v>519</v>
      </c>
      <c r="D233" s="5" t="s">
        <v>222</v>
      </c>
      <c r="E233" s="28">
        <f>13933242.97+4019545.19</f>
        <v>17952788.16</v>
      </c>
      <c r="F233" s="28">
        <v>3067.9</v>
      </c>
      <c r="G233" s="111" t="s">
        <v>362</v>
      </c>
      <c r="H233" s="38" t="s">
        <v>307</v>
      </c>
      <c r="I233" s="7"/>
      <c r="J233" s="7" t="s">
        <v>562</v>
      </c>
      <c r="K233" s="7"/>
      <c r="L233" s="55"/>
      <c r="M233" s="38" t="s">
        <v>660</v>
      </c>
      <c r="N233" s="42"/>
      <c r="O233" s="42" t="s">
        <v>73</v>
      </c>
      <c r="P233" s="42"/>
      <c r="Q233" s="42" t="s">
        <v>73</v>
      </c>
      <c r="R233" s="42"/>
      <c r="S233" s="42" t="s">
        <v>73</v>
      </c>
      <c r="T233" s="42"/>
      <c r="U233" s="42" t="s">
        <v>73</v>
      </c>
      <c r="V233" s="42"/>
      <c r="W233" s="42" t="s">
        <v>72</v>
      </c>
      <c r="X233" s="42"/>
      <c r="Y233" s="42" t="s">
        <v>72</v>
      </c>
      <c r="Z233" s="42"/>
      <c r="AA233" s="42" t="s">
        <v>72</v>
      </c>
      <c r="AB233" s="42"/>
      <c r="AC233" s="42" t="s">
        <v>72</v>
      </c>
      <c r="AD233" s="42"/>
      <c r="AE233" s="42" t="s">
        <v>93</v>
      </c>
      <c r="AF233" s="42"/>
    </row>
    <row r="234" spans="1:32" s="26" customFormat="1" ht="81" customHeight="1">
      <c r="A234" s="4">
        <v>135</v>
      </c>
      <c r="B234" s="4">
        <v>14</v>
      </c>
      <c r="C234" s="5" t="s">
        <v>520</v>
      </c>
      <c r="D234" s="5" t="s">
        <v>171</v>
      </c>
      <c r="E234" s="28">
        <f>15840096.52+8309984.01</f>
        <v>24150080.53</v>
      </c>
      <c r="F234" s="28">
        <v>4874.7</v>
      </c>
      <c r="G234" s="111" t="s">
        <v>389</v>
      </c>
      <c r="H234" s="38" t="s">
        <v>307</v>
      </c>
      <c r="I234" s="7"/>
      <c r="J234" s="7" t="s">
        <v>563</v>
      </c>
      <c r="K234" s="50"/>
      <c r="L234" s="55"/>
      <c r="M234" s="38" t="s">
        <v>660</v>
      </c>
      <c r="N234" s="42"/>
      <c r="O234" s="42" t="s">
        <v>73</v>
      </c>
      <c r="P234" s="42"/>
      <c r="Q234" s="42" t="s">
        <v>73</v>
      </c>
      <c r="R234" s="42"/>
      <c r="S234" s="42" t="s">
        <v>73</v>
      </c>
      <c r="T234" s="42"/>
      <c r="U234" s="42" t="s">
        <v>73</v>
      </c>
      <c r="V234" s="42"/>
      <c r="W234" s="42" t="s">
        <v>72</v>
      </c>
      <c r="X234" s="42"/>
      <c r="Y234" s="42" t="s">
        <v>72</v>
      </c>
      <c r="Z234" s="42"/>
      <c r="AA234" s="42" t="s">
        <v>73</v>
      </c>
      <c r="AB234" s="42"/>
      <c r="AC234" s="42" t="s">
        <v>72</v>
      </c>
      <c r="AD234" s="42"/>
      <c r="AE234" s="42" t="s">
        <v>93</v>
      </c>
      <c r="AF234" s="42"/>
    </row>
    <row r="235" spans="1:32" s="26" customFormat="1" ht="93" customHeight="1">
      <c r="A235" s="4">
        <v>136</v>
      </c>
      <c r="B235" s="4">
        <v>15</v>
      </c>
      <c r="C235" s="5" t="s">
        <v>521</v>
      </c>
      <c r="D235" s="5" t="s">
        <v>172</v>
      </c>
      <c r="E235" s="28">
        <f>10085278.96+3546318.38</f>
        <v>13631597.34</v>
      </c>
      <c r="F235" s="28">
        <v>1601.8</v>
      </c>
      <c r="G235" s="111" t="s">
        <v>362</v>
      </c>
      <c r="H235" s="38" t="s">
        <v>307</v>
      </c>
      <c r="I235" s="7"/>
      <c r="J235" s="7" t="s">
        <v>564</v>
      </c>
      <c r="K235" s="50"/>
      <c r="L235" s="55"/>
      <c r="M235" s="38" t="s">
        <v>660</v>
      </c>
      <c r="N235" s="42"/>
      <c r="O235" s="42" t="s">
        <v>73</v>
      </c>
      <c r="P235" s="42"/>
      <c r="Q235" s="42" t="s">
        <v>73</v>
      </c>
      <c r="R235" s="42"/>
      <c r="S235" s="42" t="s">
        <v>73</v>
      </c>
      <c r="T235" s="42"/>
      <c r="U235" s="42" t="s">
        <v>73</v>
      </c>
      <c r="V235" s="42"/>
      <c r="W235" s="42" t="s">
        <v>72</v>
      </c>
      <c r="X235" s="42"/>
      <c r="Y235" s="42" t="s">
        <v>72</v>
      </c>
      <c r="Z235" s="42"/>
      <c r="AA235" s="42" t="s">
        <v>72</v>
      </c>
      <c r="AB235" s="42"/>
      <c r="AC235" s="42" t="s">
        <v>72</v>
      </c>
      <c r="AD235" s="42"/>
      <c r="AE235" s="42" t="s">
        <v>93</v>
      </c>
      <c r="AF235" s="42"/>
    </row>
    <row r="236" spans="1:32" s="26" customFormat="1" ht="86.25" customHeight="1">
      <c r="A236" s="4">
        <v>137</v>
      </c>
      <c r="B236" s="4">
        <v>16</v>
      </c>
      <c r="C236" s="5" t="s">
        <v>522</v>
      </c>
      <c r="D236" s="5" t="s">
        <v>221</v>
      </c>
      <c r="E236" s="28">
        <f>12641524.83+3763501.89</f>
        <v>16405026.72</v>
      </c>
      <c r="F236" s="28">
        <v>3001.1</v>
      </c>
      <c r="G236" s="111" t="s">
        <v>389</v>
      </c>
      <c r="H236" s="38" t="s">
        <v>307</v>
      </c>
      <c r="I236" s="7"/>
      <c r="J236" s="7" t="s">
        <v>565</v>
      </c>
      <c r="K236" s="50"/>
      <c r="L236" s="55"/>
      <c r="M236" s="38" t="s">
        <v>710</v>
      </c>
      <c r="N236" s="42"/>
      <c r="O236" s="42" t="s">
        <v>73</v>
      </c>
      <c r="P236" s="42"/>
      <c r="Q236" s="42" t="s">
        <v>73</v>
      </c>
      <c r="R236" s="42"/>
      <c r="S236" s="42" t="s">
        <v>73</v>
      </c>
      <c r="T236" s="42"/>
      <c r="U236" s="42" t="s">
        <v>73</v>
      </c>
      <c r="V236" s="42"/>
      <c r="W236" s="42" t="s">
        <v>72</v>
      </c>
      <c r="X236" s="42"/>
      <c r="Y236" s="42" t="s">
        <v>72</v>
      </c>
      <c r="Z236" s="42"/>
      <c r="AA236" s="42" t="s">
        <v>73</v>
      </c>
      <c r="AB236" s="42"/>
      <c r="AC236" s="42" t="s">
        <v>72</v>
      </c>
      <c r="AD236" s="42"/>
      <c r="AE236" s="42" t="s">
        <v>93</v>
      </c>
      <c r="AF236" s="42"/>
    </row>
    <row r="237" spans="1:32" s="26" customFormat="1" ht="80.25" customHeight="1">
      <c r="A237" s="4">
        <v>138</v>
      </c>
      <c r="B237" s="4">
        <v>17</v>
      </c>
      <c r="C237" s="5" t="s">
        <v>523</v>
      </c>
      <c r="D237" s="5" t="s">
        <v>256</v>
      </c>
      <c r="E237" s="28">
        <f>13456236.57+4271505.31</f>
        <v>17727741.88</v>
      </c>
      <c r="F237" s="28">
        <v>5366</v>
      </c>
      <c r="G237" s="111" t="s">
        <v>368</v>
      </c>
      <c r="H237" s="38" t="s">
        <v>307</v>
      </c>
      <c r="I237" s="7"/>
      <c r="J237" s="7" t="s">
        <v>566</v>
      </c>
      <c r="K237" s="50"/>
      <c r="L237" s="55"/>
      <c r="M237" s="38" t="s">
        <v>660</v>
      </c>
      <c r="N237" s="42"/>
      <c r="O237" s="42" t="s">
        <v>73</v>
      </c>
      <c r="P237" s="42"/>
      <c r="Q237" s="42" t="s">
        <v>73</v>
      </c>
      <c r="R237" s="42"/>
      <c r="S237" s="42" t="s">
        <v>73</v>
      </c>
      <c r="T237" s="42"/>
      <c r="U237" s="42" t="s">
        <v>73</v>
      </c>
      <c r="V237" s="42"/>
      <c r="W237" s="42" t="s">
        <v>72</v>
      </c>
      <c r="X237" s="42"/>
      <c r="Y237" s="42" t="s">
        <v>72</v>
      </c>
      <c r="Z237" s="42"/>
      <c r="AA237" s="42" t="s">
        <v>72</v>
      </c>
      <c r="AB237" s="42"/>
      <c r="AC237" s="42" t="s">
        <v>72</v>
      </c>
      <c r="AD237" s="42"/>
      <c r="AE237" s="42" t="s">
        <v>93</v>
      </c>
      <c r="AF237" s="42"/>
    </row>
    <row r="238" spans="1:32" s="26" customFormat="1" ht="96.75" customHeight="1">
      <c r="A238" s="4">
        <v>139</v>
      </c>
      <c r="B238" s="4">
        <v>18</v>
      </c>
      <c r="C238" s="5" t="s">
        <v>240</v>
      </c>
      <c r="D238" s="5" t="s">
        <v>173</v>
      </c>
      <c r="E238" s="28">
        <f>15776939.25+2380949.45</f>
        <v>18157888.7</v>
      </c>
      <c r="F238" s="28">
        <v>4286.8</v>
      </c>
      <c r="G238" s="111" t="s">
        <v>368</v>
      </c>
      <c r="H238" s="38" t="s">
        <v>307</v>
      </c>
      <c r="I238" s="7"/>
      <c r="J238" s="7" t="s">
        <v>567</v>
      </c>
      <c r="K238" s="50"/>
      <c r="L238" s="55"/>
      <c r="M238" s="38" t="s">
        <v>660</v>
      </c>
      <c r="N238" s="42"/>
      <c r="O238" s="42" t="s">
        <v>73</v>
      </c>
      <c r="P238" s="42"/>
      <c r="Q238" s="42" t="s">
        <v>73</v>
      </c>
      <c r="R238" s="42"/>
      <c r="S238" s="42" t="s">
        <v>73</v>
      </c>
      <c r="T238" s="42"/>
      <c r="U238" s="42" t="s">
        <v>73</v>
      </c>
      <c r="V238" s="42"/>
      <c r="W238" s="42" t="s">
        <v>72</v>
      </c>
      <c r="X238" s="42"/>
      <c r="Y238" s="42" t="s">
        <v>72</v>
      </c>
      <c r="Z238" s="42"/>
      <c r="AA238" s="42" t="s">
        <v>73</v>
      </c>
      <c r="AB238" s="42"/>
      <c r="AC238" s="42" t="s">
        <v>72</v>
      </c>
      <c r="AD238" s="42"/>
      <c r="AE238" s="42" t="s">
        <v>93</v>
      </c>
      <c r="AF238" s="42"/>
    </row>
    <row r="239" spans="1:32" s="26" customFormat="1" ht="65.25" customHeight="1">
      <c r="A239" s="4">
        <v>140</v>
      </c>
      <c r="B239" s="4">
        <v>19</v>
      </c>
      <c r="C239" s="5" t="s">
        <v>524</v>
      </c>
      <c r="D239" s="5" t="s">
        <v>257</v>
      </c>
      <c r="E239" s="28">
        <f>18099902.4+7504178.22</f>
        <v>25604080.619999997</v>
      </c>
      <c r="F239" s="28">
        <v>5593.8</v>
      </c>
      <c r="G239" s="111" t="s">
        <v>369</v>
      </c>
      <c r="H239" s="38" t="s">
        <v>307</v>
      </c>
      <c r="I239" s="50"/>
      <c r="J239" s="50"/>
      <c r="K239" s="50"/>
      <c r="L239" s="55"/>
      <c r="M239" s="38" t="s">
        <v>671</v>
      </c>
      <c r="N239" s="42"/>
      <c r="O239" s="42" t="s">
        <v>72</v>
      </c>
      <c r="P239" s="42" t="s">
        <v>307</v>
      </c>
      <c r="Q239" s="42" t="s">
        <v>72</v>
      </c>
      <c r="R239" s="42" t="s">
        <v>307</v>
      </c>
      <c r="S239" s="42" t="s">
        <v>73</v>
      </c>
      <c r="T239" s="42"/>
      <c r="U239" s="42" t="s">
        <v>72</v>
      </c>
      <c r="V239" s="42" t="s">
        <v>131</v>
      </c>
      <c r="W239" s="42" t="s">
        <v>73</v>
      </c>
      <c r="X239" s="42" t="s">
        <v>131</v>
      </c>
      <c r="Y239" s="42" t="s">
        <v>73</v>
      </c>
      <c r="Z239" s="42" t="s">
        <v>307</v>
      </c>
      <c r="AA239" s="42" t="s">
        <v>73</v>
      </c>
      <c r="AB239" s="42" t="s">
        <v>307</v>
      </c>
      <c r="AC239" s="42" t="s">
        <v>73</v>
      </c>
      <c r="AD239" s="42"/>
      <c r="AE239" s="42" t="s">
        <v>73</v>
      </c>
      <c r="AF239" s="42"/>
    </row>
    <row r="240" spans="1:32" s="26" customFormat="1" ht="92.25" customHeight="1">
      <c r="A240" s="4">
        <v>141</v>
      </c>
      <c r="B240" s="4">
        <v>20</v>
      </c>
      <c r="C240" s="5" t="s">
        <v>525</v>
      </c>
      <c r="D240" s="5" t="s">
        <v>174</v>
      </c>
      <c r="E240" s="28">
        <f>21319528.75+10858268.19</f>
        <v>32177796.939999998</v>
      </c>
      <c r="F240" s="28">
        <v>5726.3</v>
      </c>
      <c r="G240" s="111" t="s">
        <v>369</v>
      </c>
      <c r="H240" s="38" t="s">
        <v>307</v>
      </c>
      <c r="I240" s="50"/>
      <c r="J240" s="50" t="s">
        <v>568</v>
      </c>
      <c r="K240" s="50"/>
      <c r="L240" s="55"/>
      <c r="M240" s="38" t="s">
        <v>660</v>
      </c>
      <c r="N240" s="42"/>
      <c r="O240" s="42" t="s">
        <v>73</v>
      </c>
      <c r="P240" s="42"/>
      <c r="Q240" s="42" t="s">
        <v>73</v>
      </c>
      <c r="R240" s="42" t="s">
        <v>307</v>
      </c>
      <c r="S240" s="42" t="s">
        <v>73</v>
      </c>
      <c r="T240" s="42"/>
      <c r="U240" s="42" t="s">
        <v>72</v>
      </c>
      <c r="V240" s="42" t="s">
        <v>131</v>
      </c>
      <c r="W240" s="42" t="s">
        <v>72</v>
      </c>
      <c r="X240" s="42" t="s">
        <v>131</v>
      </c>
      <c r="Y240" s="42" t="s">
        <v>73</v>
      </c>
      <c r="Z240" s="42" t="s">
        <v>307</v>
      </c>
      <c r="AA240" s="42" t="s">
        <v>72</v>
      </c>
      <c r="AB240" s="42" t="s">
        <v>307</v>
      </c>
      <c r="AC240" s="42" t="s">
        <v>73</v>
      </c>
      <c r="AD240" s="42"/>
      <c r="AE240" s="42" t="s">
        <v>73</v>
      </c>
      <c r="AF240" s="42"/>
    </row>
    <row r="241" spans="1:32" s="26" customFormat="1" ht="90" customHeight="1">
      <c r="A241" s="4">
        <v>142</v>
      </c>
      <c r="B241" s="4">
        <v>21</v>
      </c>
      <c r="C241" s="5" t="s">
        <v>591</v>
      </c>
      <c r="D241" s="5" t="s">
        <v>258</v>
      </c>
      <c r="E241" s="28">
        <f>26372852.69+7471543.26</f>
        <v>33844395.95</v>
      </c>
      <c r="F241" s="28">
        <v>5462.4</v>
      </c>
      <c r="G241" s="111" t="s">
        <v>389</v>
      </c>
      <c r="H241" s="38" t="s">
        <v>307</v>
      </c>
      <c r="I241" s="50"/>
      <c r="J241" s="50" t="s">
        <v>569</v>
      </c>
      <c r="K241" s="50"/>
      <c r="L241" s="55"/>
      <c r="M241" s="38" t="s">
        <v>660</v>
      </c>
      <c r="N241" s="42"/>
      <c r="O241" s="42" t="s">
        <v>73</v>
      </c>
      <c r="P241" s="42"/>
      <c r="Q241" s="42" t="s">
        <v>72</v>
      </c>
      <c r="R241" s="42" t="s">
        <v>307</v>
      </c>
      <c r="S241" s="42" t="s">
        <v>73</v>
      </c>
      <c r="T241" s="42"/>
      <c r="U241" s="42" t="s">
        <v>72</v>
      </c>
      <c r="V241" s="42" t="s">
        <v>131</v>
      </c>
      <c r="W241" s="42" t="s">
        <v>72</v>
      </c>
      <c r="X241" s="42" t="s">
        <v>131</v>
      </c>
      <c r="Y241" s="42" t="s">
        <v>73</v>
      </c>
      <c r="Z241" s="42"/>
      <c r="AA241" s="42" t="s">
        <v>73</v>
      </c>
      <c r="AB241" s="42" t="s">
        <v>307</v>
      </c>
      <c r="AC241" s="42" t="s">
        <v>73</v>
      </c>
      <c r="AD241" s="42"/>
      <c r="AE241" s="42" t="s">
        <v>72</v>
      </c>
      <c r="AF241" s="42" t="s">
        <v>382</v>
      </c>
    </row>
    <row r="242" spans="1:32" s="26" customFormat="1" ht="89.25" customHeight="1">
      <c r="A242" s="4">
        <v>143</v>
      </c>
      <c r="B242" s="4">
        <v>22</v>
      </c>
      <c r="C242" s="5" t="s">
        <v>592</v>
      </c>
      <c r="D242" s="5" t="s">
        <v>175</v>
      </c>
      <c r="E242" s="28">
        <f>14013158.42+6272865.97</f>
        <v>20286024.39</v>
      </c>
      <c r="F242" s="28">
        <v>3886.8</v>
      </c>
      <c r="G242" s="111" t="s">
        <v>369</v>
      </c>
      <c r="H242" s="38" t="s">
        <v>307</v>
      </c>
      <c r="I242" s="7"/>
      <c r="J242" s="7" t="s">
        <v>570</v>
      </c>
      <c r="K242" s="7" t="s">
        <v>81</v>
      </c>
      <c r="L242" s="57"/>
      <c r="M242" s="38" t="s">
        <v>660</v>
      </c>
      <c r="N242" s="42"/>
      <c r="O242" s="42" t="s">
        <v>72</v>
      </c>
      <c r="P242" s="42"/>
      <c r="Q242" s="42" t="s">
        <v>72</v>
      </c>
      <c r="R242" s="42"/>
      <c r="S242" s="42" t="s">
        <v>73</v>
      </c>
      <c r="T242" s="42"/>
      <c r="U242" s="42" t="s">
        <v>73</v>
      </c>
      <c r="V242" s="42"/>
      <c r="W242" s="42" t="s">
        <v>73</v>
      </c>
      <c r="X242" s="42"/>
      <c r="Y242" s="42" t="s">
        <v>72</v>
      </c>
      <c r="Z242" s="42"/>
      <c r="AA242" s="42" t="s">
        <v>72</v>
      </c>
      <c r="AB242" s="42"/>
      <c r="AC242" s="42" t="s">
        <v>72</v>
      </c>
      <c r="AD242" s="42"/>
      <c r="AE242" s="42" t="s">
        <v>93</v>
      </c>
      <c r="AF242" s="42"/>
    </row>
    <row r="243" spans="1:32" s="26" customFormat="1" ht="102.75" customHeight="1">
      <c r="A243" s="4">
        <v>144</v>
      </c>
      <c r="B243" s="4">
        <v>23</v>
      </c>
      <c r="C243" s="5" t="s">
        <v>593</v>
      </c>
      <c r="D243" s="5" t="s">
        <v>176</v>
      </c>
      <c r="E243" s="28">
        <f>18502990.06+10306565.48</f>
        <v>28809555.54</v>
      </c>
      <c r="F243" s="28">
        <v>4344.5</v>
      </c>
      <c r="G243" s="111" t="s">
        <v>369</v>
      </c>
      <c r="H243" s="38" t="s">
        <v>307</v>
      </c>
      <c r="I243" s="7"/>
      <c r="J243" s="7"/>
      <c r="K243" s="7"/>
      <c r="L243" s="55"/>
      <c r="M243" s="38" t="s">
        <v>660</v>
      </c>
      <c r="N243" s="42"/>
      <c r="O243" s="42" t="s">
        <v>72</v>
      </c>
      <c r="P243" s="42"/>
      <c r="Q243" s="42" t="s">
        <v>72</v>
      </c>
      <c r="R243" s="42"/>
      <c r="S243" s="42" t="s">
        <v>73</v>
      </c>
      <c r="T243" s="42"/>
      <c r="U243" s="42" t="s">
        <v>73</v>
      </c>
      <c r="V243" s="42"/>
      <c r="W243" s="42" t="s">
        <v>73</v>
      </c>
      <c r="X243" s="42"/>
      <c r="Y243" s="42" t="s">
        <v>72</v>
      </c>
      <c r="Z243" s="42"/>
      <c r="AA243" s="42" t="s">
        <v>72</v>
      </c>
      <c r="AB243" s="42"/>
      <c r="AC243" s="42" t="s">
        <v>72</v>
      </c>
      <c r="AD243" s="42"/>
      <c r="AE243" s="42" t="s">
        <v>93</v>
      </c>
      <c r="AF243" s="42"/>
    </row>
    <row r="244" spans="1:37" s="26" customFormat="1" ht="90.75" customHeight="1">
      <c r="A244" s="4">
        <v>145</v>
      </c>
      <c r="B244" s="4">
        <v>24</v>
      </c>
      <c r="C244" s="5" t="s">
        <v>594</v>
      </c>
      <c r="D244" s="5" t="s">
        <v>177</v>
      </c>
      <c r="E244" s="28">
        <f>14384038.6+4681313.6</f>
        <v>19065352.2</v>
      </c>
      <c r="F244" s="28">
        <v>3684.7</v>
      </c>
      <c r="G244" s="111" t="s">
        <v>389</v>
      </c>
      <c r="H244" s="38"/>
      <c r="I244" s="7"/>
      <c r="J244" s="7" t="s">
        <v>571</v>
      </c>
      <c r="K244" s="7"/>
      <c r="L244" s="55"/>
      <c r="M244" s="38" t="s">
        <v>686</v>
      </c>
      <c r="N244" s="42"/>
      <c r="O244" s="8" t="s">
        <v>73</v>
      </c>
      <c r="P244" s="8"/>
      <c r="Q244" s="8" t="s">
        <v>73</v>
      </c>
      <c r="R244" s="8"/>
      <c r="S244" s="8" t="s">
        <v>73</v>
      </c>
      <c r="T244" s="8"/>
      <c r="U244" s="8" t="s">
        <v>72</v>
      </c>
      <c r="V244" s="8" t="s">
        <v>307</v>
      </c>
      <c r="W244" s="8" t="s">
        <v>72</v>
      </c>
      <c r="X244" s="8" t="s">
        <v>382</v>
      </c>
      <c r="Y244" s="8" t="s">
        <v>73</v>
      </c>
      <c r="Z244" s="8"/>
      <c r="AA244" s="8" t="s">
        <v>73</v>
      </c>
      <c r="AB244" s="8"/>
      <c r="AC244" s="8" t="s">
        <v>73</v>
      </c>
      <c r="AD244" s="8"/>
      <c r="AE244" s="8" t="s">
        <v>73</v>
      </c>
      <c r="AF244" s="42"/>
      <c r="AK244" s="117"/>
    </row>
    <row r="245" spans="1:32" s="26" customFormat="1" ht="105" customHeight="1">
      <c r="A245" s="4">
        <v>146</v>
      </c>
      <c r="B245" s="4">
        <v>25</v>
      </c>
      <c r="C245" s="5" t="s">
        <v>595</v>
      </c>
      <c r="D245" s="5" t="s">
        <v>178</v>
      </c>
      <c r="E245" s="28">
        <f>15780013.28+7152467.77</f>
        <v>22932481.049999997</v>
      </c>
      <c r="F245" s="28">
        <v>4870.9</v>
      </c>
      <c r="G245" s="111" t="s">
        <v>389</v>
      </c>
      <c r="H245" s="38" t="s">
        <v>307</v>
      </c>
      <c r="I245" s="7"/>
      <c r="J245" s="7" t="s">
        <v>572</v>
      </c>
      <c r="K245" s="7"/>
      <c r="L245" s="55"/>
      <c r="M245" s="38" t="s">
        <v>707</v>
      </c>
      <c r="N245" s="42"/>
      <c r="O245" s="42" t="s">
        <v>73</v>
      </c>
      <c r="P245" s="42"/>
      <c r="Q245" s="42" t="s">
        <v>73</v>
      </c>
      <c r="R245" s="42"/>
      <c r="S245" s="42" t="s">
        <v>73</v>
      </c>
      <c r="T245" s="42"/>
      <c r="U245" s="42" t="s">
        <v>73</v>
      </c>
      <c r="V245" s="42"/>
      <c r="W245" s="42" t="s">
        <v>73</v>
      </c>
      <c r="X245" s="42"/>
      <c r="Y245" s="42" t="s">
        <v>73</v>
      </c>
      <c r="Z245" s="42"/>
      <c r="AA245" s="42" t="s">
        <v>73</v>
      </c>
      <c r="AB245" s="42"/>
      <c r="AC245" s="42" t="s">
        <v>73</v>
      </c>
      <c r="AD245" s="42"/>
      <c r="AE245" s="42" t="s">
        <v>73</v>
      </c>
      <c r="AF245" s="42"/>
    </row>
    <row r="246" spans="1:32" s="26" customFormat="1" ht="98.25" customHeight="1">
      <c r="A246" s="4">
        <v>147</v>
      </c>
      <c r="B246" s="4">
        <v>26</v>
      </c>
      <c r="C246" s="5" t="s">
        <v>596</v>
      </c>
      <c r="D246" s="5" t="s">
        <v>179</v>
      </c>
      <c r="E246" s="28">
        <f>22036144.72+9760901.88</f>
        <v>31797046.6</v>
      </c>
      <c r="F246" s="28">
        <v>5680</v>
      </c>
      <c r="G246" s="111" t="s">
        <v>389</v>
      </c>
      <c r="H246" s="38" t="s">
        <v>307</v>
      </c>
      <c r="I246" s="7"/>
      <c r="J246" s="7" t="s">
        <v>573</v>
      </c>
      <c r="K246" s="7"/>
      <c r="L246" s="55"/>
      <c r="M246" s="38" t="s">
        <v>694</v>
      </c>
      <c r="N246" s="42"/>
      <c r="O246" s="42" t="s">
        <v>73</v>
      </c>
      <c r="P246" s="42"/>
      <c r="Q246" s="42" t="s">
        <v>73</v>
      </c>
      <c r="R246" s="42"/>
      <c r="S246" s="42" t="s">
        <v>73</v>
      </c>
      <c r="T246" s="42"/>
      <c r="U246" s="42" t="s">
        <v>73</v>
      </c>
      <c r="V246" s="42"/>
      <c r="W246" s="42" t="s">
        <v>73</v>
      </c>
      <c r="X246" s="42"/>
      <c r="Y246" s="42" t="s">
        <v>73</v>
      </c>
      <c r="Z246" s="42"/>
      <c r="AA246" s="42" t="s">
        <v>73</v>
      </c>
      <c r="AB246" s="42"/>
      <c r="AC246" s="42" t="s">
        <v>73</v>
      </c>
      <c r="AD246" s="42"/>
      <c r="AE246" s="42" t="s">
        <v>73</v>
      </c>
      <c r="AF246" s="42"/>
    </row>
    <row r="247" spans="1:32" s="26" customFormat="1" ht="82.5" customHeight="1">
      <c r="A247" s="4">
        <v>148</v>
      </c>
      <c r="B247" s="4">
        <v>27</v>
      </c>
      <c r="C247" s="5" t="s">
        <v>597</v>
      </c>
      <c r="D247" s="5" t="s">
        <v>180</v>
      </c>
      <c r="E247" s="28">
        <f>11695143.6+8860497</f>
        <v>20555640.6</v>
      </c>
      <c r="F247" s="28">
        <v>3658.8</v>
      </c>
      <c r="G247" s="111" t="s">
        <v>389</v>
      </c>
      <c r="H247" s="38" t="s">
        <v>307</v>
      </c>
      <c r="I247" s="7"/>
      <c r="J247" s="7" t="s">
        <v>574</v>
      </c>
      <c r="K247" s="7"/>
      <c r="L247" s="55"/>
      <c r="M247" s="38" t="s">
        <v>661</v>
      </c>
      <c r="N247" s="42"/>
      <c r="O247" s="42" t="s">
        <v>72</v>
      </c>
      <c r="P247" s="42"/>
      <c r="Q247" s="42" t="s">
        <v>72</v>
      </c>
      <c r="R247" s="42"/>
      <c r="S247" s="42" t="s">
        <v>73</v>
      </c>
      <c r="T247" s="42"/>
      <c r="U247" s="42" t="s">
        <v>73</v>
      </c>
      <c r="V247" s="42"/>
      <c r="W247" s="42" t="s">
        <v>73</v>
      </c>
      <c r="X247" s="42"/>
      <c r="Y247" s="42" t="s">
        <v>72</v>
      </c>
      <c r="Z247" s="42"/>
      <c r="AA247" s="42" t="s">
        <v>72</v>
      </c>
      <c r="AB247" s="42"/>
      <c r="AC247" s="42" t="s">
        <v>72</v>
      </c>
      <c r="AD247" s="42"/>
      <c r="AE247" s="42" t="s">
        <v>93</v>
      </c>
      <c r="AF247" s="42"/>
    </row>
    <row r="248" spans="1:32" s="26" customFormat="1" ht="93" customHeight="1">
      <c r="A248" s="4">
        <v>149</v>
      </c>
      <c r="B248" s="4">
        <v>28</v>
      </c>
      <c r="C248" s="5" t="s">
        <v>598</v>
      </c>
      <c r="D248" s="5" t="s">
        <v>181</v>
      </c>
      <c r="E248" s="28">
        <f>17112168.42+5694798.98</f>
        <v>22806967.400000002</v>
      </c>
      <c r="F248" s="28">
        <v>4923.9</v>
      </c>
      <c r="G248" s="111" t="s">
        <v>389</v>
      </c>
      <c r="H248" s="38" t="s">
        <v>307</v>
      </c>
      <c r="I248" s="7"/>
      <c r="J248" s="7" t="s">
        <v>575</v>
      </c>
      <c r="K248" s="7"/>
      <c r="L248" s="55"/>
      <c r="M248" s="38" t="s">
        <v>660</v>
      </c>
      <c r="N248" s="42"/>
      <c r="O248" s="42" t="s">
        <v>72</v>
      </c>
      <c r="P248" s="42"/>
      <c r="Q248" s="42" t="s">
        <v>72</v>
      </c>
      <c r="R248" s="42"/>
      <c r="S248" s="42" t="s">
        <v>73</v>
      </c>
      <c r="T248" s="42"/>
      <c r="U248" s="42" t="s">
        <v>73</v>
      </c>
      <c r="V248" s="42"/>
      <c r="W248" s="42" t="s">
        <v>73</v>
      </c>
      <c r="X248" s="42"/>
      <c r="Y248" s="42" t="s">
        <v>72</v>
      </c>
      <c r="Z248" s="42"/>
      <c r="AA248" s="42" t="s">
        <v>72</v>
      </c>
      <c r="AB248" s="42"/>
      <c r="AC248" s="42" t="s">
        <v>72</v>
      </c>
      <c r="AD248" s="42"/>
      <c r="AE248" s="42" t="s">
        <v>93</v>
      </c>
      <c r="AF248" s="42"/>
    </row>
    <row r="249" spans="1:32" s="26" customFormat="1" ht="78.75" customHeight="1">
      <c r="A249" s="4">
        <v>150</v>
      </c>
      <c r="B249" s="4">
        <v>29</v>
      </c>
      <c r="C249" s="5" t="s">
        <v>599</v>
      </c>
      <c r="D249" s="5" t="s">
        <v>182</v>
      </c>
      <c r="E249" s="28">
        <f>26980212.51+4310486.49</f>
        <v>31290699</v>
      </c>
      <c r="F249" s="28">
        <v>9981.5</v>
      </c>
      <c r="G249" s="111" t="s">
        <v>370</v>
      </c>
      <c r="H249" s="38" t="s">
        <v>307</v>
      </c>
      <c r="I249" s="7"/>
      <c r="J249" s="7" t="s">
        <v>576</v>
      </c>
      <c r="K249" s="7"/>
      <c r="L249" s="55"/>
      <c r="M249" s="38" t="s">
        <v>660</v>
      </c>
      <c r="N249" s="42"/>
      <c r="O249" s="42" t="s">
        <v>73</v>
      </c>
      <c r="P249" s="42"/>
      <c r="Q249" s="42" t="s">
        <v>73</v>
      </c>
      <c r="R249" s="42"/>
      <c r="S249" s="42" t="s">
        <v>73</v>
      </c>
      <c r="T249" s="42"/>
      <c r="U249" s="42" t="s">
        <v>72</v>
      </c>
      <c r="V249" s="42" t="s">
        <v>382</v>
      </c>
      <c r="W249" s="42" t="s">
        <v>73</v>
      </c>
      <c r="X249" s="42"/>
      <c r="Y249" s="42" t="s">
        <v>73</v>
      </c>
      <c r="Z249" s="42"/>
      <c r="AA249" s="42" t="s">
        <v>73</v>
      </c>
      <c r="AB249" s="42"/>
      <c r="AC249" s="42" t="s">
        <v>73</v>
      </c>
      <c r="AD249" s="42"/>
      <c r="AE249" s="42" t="s">
        <v>73</v>
      </c>
      <c r="AF249" s="42"/>
    </row>
    <row r="250" spans="1:32" s="26" customFormat="1" ht="82.5" customHeight="1">
      <c r="A250" s="4">
        <v>151</v>
      </c>
      <c r="B250" s="4">
        <v>30</v>
      </c>
      <c r="C250" s="5" t="s">
        <v>600</v>
      </c>
      <c r="D250" s="5" t="s">
        <v>183</v>
      </c>
      <c r="E250" s="28">
        <f>28772498.41+6000056.77</f>
        <v>34772555.18</v>
      </c>
      <c r="F250" s="28">
        <v>9651.7</v>
      </c>
      <c r="G250" s="111" t="s">
        <v>371</v>
      </c>
      <c r="H250" s="38" t="s">
        <v>307</v>
      </c>
      <c r="I250" s="7"/>
      <c r="J250" s="7" t="s">
        <v>577</v>
      </c>
      <c r="K250" s="7"/>
      <c r="L250" s="55"/>
      <c r="M250" s="38" t="s">
        <v>660</v>
      </c>
      <c r="N250" s="42"/>
      <c r="O250" s="42" t="s">
        <v>73</v>
      </c>
      <c r="P250" s="42"/>
      <c r="Q250" s="42" t="s">
        <v>73</v>
      </c>
      <c r="R250" s="42"/>
      <c r="S250" s="42" t="s">
        <v>73</v>
      </c>
      <c r="T250" s="42"/>
      <c r="U250" s="42" t="s">
        <v>72</v>
      </c>
      <c r="V250" s="42" t="s">
        <v>382</v>
      </c>
      <c r="W250" s="42" t="s">
        <v>73</v>
      </c>
      <c r="X250" s="42"/>
      <c r="Y250" s="42" t="s">
        <v>73</v>
      </c>
      <c r="Z250" s="42"/>
      <c r="AA250" s="42" t="s">
        <v>73</v>
      </c>
      <c r="AB250" s="42"/>
      <c r="AC250" s="42" t="s">
        <v>73</v>
      </c>
      <c r="AD250" s="42"/>
      <c r="AE250" s="42" t="s">
        <v>73</v>
      </c>
      <c r="AF250" s="42"/>
    </row>
    <row r="251" spans="1:32" s="26" customFormat="1" ht="97.5" customHeight="1">
      <c r="A251" s="4">
        <v>152</v>
      </c>
      <c r="B251" s="4">
        <v>31</v>
      </c>
      <c r="C251" s="5" t="s">
        <v>601</v>
      </c>
      <c r="D251" s="5" t="s">
        <v>184</v>
      </c>
      <c r="E251" s="28">
        <f>29864859.62+1050418.5</f>
        <v>30915278.12</v>
      </c>
      <c r="F251" s="28">
        <v>6823.7</v>
      </c>
      <c r="G251" s="111" t="s">
        <v>372</v>
      </c>
      <c r="H251" s="38" t="s">
        <v>307</v>
      </c>
      <c r="I251" s="7"/>
      <c r="J251" s="7" t="s">
        <v>578</v>
      </c>
      <c r="K251" s="7"/>
      <c r="L251" s="55"/>
      <c r="M251" s="38" t="s">
        <v>727</v>
      </c>
      <c r="N251" s="42"/>
      <c r="O251" s="42" t="s">
        <v>73</v>
      </c>
      <c r="P251" s="42"/>
      <c r="Q251" s="42" t="s">
        <v>73</v>
      </c>
      <c r="R251" s="42"/>
      <c r="S251" s="42" t="s">
        <v>73</v>
      </c>
      <c r="T251" s="42"/>
      <c r="U251" s="42" t="s">
        <v>72</v>
      </c>
      <c r="V251" s="42" t="s">
        <v>382</v>
      </c>
      <c r="W251" s="42" t="s">
        <v>73</v>
      </c>
      <c r="X251" s="42"/>
      <c r="Y251" s="42" t="s">
        <v>73</v>
      </c>
      <c r="Z251" s="42"/>
      <c r="AA251" s="42" t="s">
        <v>73</v>
      </c>
      <c r="AB251" s="42"/>
      <c r="AC251" s="42" t="s">
        <v>73</v>
      </c>
      <c r="AD251" s="42"/>
      <c r="AE251" s="42" t="s">
        <v>73</v>
      </c>
      <c r="AF251" s="42"/>
    </row>
    <row r="252" spans="1:32" s="26" customFormat="1" ht="72" customHeight="1">
      <c r="A252" s="4">
        <v>153</v>
      </c>
      <c r="B252" s="4">
        <v>32</v>
      </c>
      <c r="C252" s="5" t="s">
        <v>602</v>
      </c>
      <c r="D252" s="5" t="s">
        <v>185</v>
      </c>
      <c r="E252" s="28">
        <f>8174909.86+3310090.6</f>
        <v>11485000.46</v>
      </c>
      <c r="F252" s="28">
        <v>3495.8</v>
      </c>
      <c r="G252" s="111" t="s">
        <v>362</v>
      </c>
      <c r="H252" s="38" t="s">
        <v>307</v>
      </c>
      <c r="I252" s="7"/>
      <c r="J252" s="7" t="s">
        <v>579</v>
      </c>
      <c r="K252" s="7"/>
      <c r="L252" s="55"/>
      <c r="M252" s="38" t="s">
        <v>664</v>
      </c>
      <c r="N252" s="42"/>
      <c r="O252" s="42" t="s">
        <v>72</v>
      </c>
      <c r="P252" s="42" t="s">
        <v>307</v>
      </c>
      <c r="Q252" s="42" t="s">
        <v>72</v>
      </c>
      <c r="R252" s="42" t="s">
        <v>307</v>
      </c>
      <c r="S252" s="42" t="s">
        <v>73</v>
      </c>
      <c r="T252" s="42"/>
      <c r="U252" s="42" t="s">
        <v>73</v>
      </c>
      <c r="V252" s="42"/>
      <c r="W252" s="42" t="s">
        <v>73</v>
      </c>
      <c r="X252" s="42"/>
      <c r="Y252" s="42" t="s">
        <v>72</v>
      </c>
      <c r="Z252" s="42" t="s">
        <v>307</v>
      </c>
      <c r="AA252" s="42" t="s">
        <v>72</v>
      </c>
      <c r="AB252" s="42" t="s">
        <v>307</v>
      </c>
      <c r="AC252" s="42" t="s">
        <v>73</v>
      </c>
      <c r="AD252" s="42"/>
      <c r="AE252" s="42" t="s">
        <v>73</v>
      </c>
      <c r="AF252" s="42"/>
    </row>
    <row r="253" spans="1:32" s="26" customFormat="1" ht="72" customHeight="1">
      <c r="A253" s="4">
        <v>154</v>
      </c>
      <c r="B253" s="4">
        <v>33</v>
      </c>
      <c r="C253" s="5" t="s">
        <v>603</v>
      </c>
      <c r="D253" s="5" t="s">
        <v>186</v>
      </c>
      <c r="E253" s="28">
        <f>15842855.97+4678989.23</f>
        <v>20521845.200000003</v>
      </c>
      <c r="F253" s="28">
        <v>4184.7</v>
      </c>
      <c r="G253" s="111" t="s">
        <v>362</v>
      </c>
      <c r="H253" s="38" t="s">
        <v>307</v>
      </c>
      <c r="I253" s="7"/>
      <c r="J253" s="7" t="s">
        <v>580</v>
      </c>
      <c r="K253" s="7"/>
      <c r="L253" s="55"/>
      <c r="M253" s="38" t="s">
        <v>663</v>
      </c>
      <c r="N253" s="42"/>
      <c r="O253" s="42" t="s">
        <v>72</v>
      </c>
      <c r="P253" s="42" t="s">
        <v>307</v>
      </c>
      <c r="Q253" s="42" t="s">
        <v>72</v>
      </c>
      <c r="R253" s="42" t="s">
        <v>307</v>
      </c>
      <c r="S253" s="42" t="s">
        <v>73</v>
      </c>
      <c r="T253" s="42"/>
      <c r="U253" s="42" t="s">
        <v>73</v>
      </c>
      <c r="V253" s="42"/>
      <c r="W253" s="42" t="s">
        <v>73</v>
      </c>
      <c r="X253" s="42"/>
      <c r="Y253" s="42" t="s">
        <v>72</v>
      </c>
      <c r="Z253" s="42" t="s">
        <v>307</v>
      </c>
      <c r="AA253" s="42" t="s">
        <v>72</v>
      </c>
      <c r="AB253" s="42" t="s">
        <v>307</v>
      </c>
      <c r="AC253" s="42" t="s">
        <v>73</v>
      </c>
      <c r="AD253" s="42"/>
      <c r="AE253" s="42" t="s">
        <v>73</v>
      </c>
      <c r="AF253" s="42"/>
    </row>
    <row r="254" spans="1:32" s="26" customFormat="1" ht="88.5" customHeight="1">
      <c r="A254" s="4">
        <v>155</v>
      </c>
      <c r="B254" s="4">
        <v>34</v>
      </c>
      <c r="C254" s="5" t="s">
        <v>604</v>
      </c>
      <c r="D254" s="5" t="s">
        <v>259</v>
      </c>
      <c r="E254" s="28">
        <f>15423604.88+5015760.92</f>
        <v>20439365.8</v>
      </c>
      <c r="F254" s="28">
        <v>4198.4</v>
      </c>
      <c r="G254" s="111" t="s">
        <v>373</v>
      </c>
      <c r="H254" s="38"/>
      <c r="I254" s="7"/>
      <c r="J254" s="7" t="s">
        <v>581</v>
      </c>
      <c r="K254" s="7"/>
      <c r="L254" s="55"/>
      <c r="M254" s="38" t="s">
        <v>660</v>
      </c>
      <c r="N254" s="42"/>
      <c r="O254" s="42" t="s">
        <v>73</v>
      </c>
      <c r="P254" s="42"/>
      <c r="Q254" s="42" t="s">
        <v>73</v>
      </c>
      <c r="R254" s="42"/>
      <c r="S254" s="42" t="s">
        <v>73</v>
      </c>
      <c r="T254" s="42"/>
      <c r="U254" s="42" t="s">
        <v>73</v>
      </c>
      <c r="V254" s="42"/>
      <c r="W254" s="42" t="s">
        <v>73</v>
      </c>
      <c r="X254" s="42"/>
      <c r="Y254" s="42" t="s">
        <v>73</v>
      </c>
      <c r="Z254" s="42"/>
      <c r="AA254" s="42" t="s">
        <v>73</v>
      </c>
      <c r="AB254" s="42"/>
      <c r="AC254" s="42" t="s">
        <v>73</v>
      </c>
      <c r="AD254" s="42"/>
      <c r="AE254" s="42" t="s">
        <v>73</v>
      </c>
      <c r="AF254" s="42"/>
    </row>
    <row r="255" spans="1:32" s="26" customFormat="1" ht="84.75" customHeight="1">
      <c r="A255" s="4">
        <v>156</v>
      </c>
      <c r="B255" s="4">
        <v>35</v>
      </c>
      <c r="C255" s="5" t="s">
        <v>605</v>
      </c>
      <c r="D255" s="5" t="s">
        <v>187</v>
      </c>
      <c r="E255" s="28">
        <f>10060459.69+5816904.59</f>
        <v>15877364.28</v>
      </c>
      <c r="F255" s="28">
        <v>3859.9</v>
      </c>
      <c r="G255" s="111" t="s">
        <v>370</v>
      </c>
      <c r="H255" s="38" t="s">
        <v>307</v>
      </c>
      <c r="I255" s="7"/>
      <c r="J255" s="7" t="s">
        <v>582</v>
      </c>
      <c r="K255" s="7"/>
      <c r="L255" s="55"/>
      <c r="M255" s="38" t="s">
        <v>660</v>
      </c>
      <c r="N255" s="42"/>
      <c r="O255" s="42" t="s">
        <v>73</v>
      </c>
      <c r="P255" s="42"/>
      <c r="Q255" s="42" t="s">
        <v>72</v>
      </c>
      <c r="R255" s="42"/>
      <c r="S255" s="42" t="s">
        <v>72</v>
      </c>
      <c r="T255" s="42" t="s">
        <v>382</v>
      </c>
      <c r="U255" s="42" t="s">
        <v>72</v>
      </c>
      <c r="V255" s="42"/>
      <c r="W255" s="42" t="s">
        <v>73</v>
      </c>
      <c r="X255" s="42"/>
      <c r="Y255" s="42" t="s">
        <v>72</v>
      </c>
      <c r="Z255" s="42"/>
      <c r="AA255" s="42" t="s">
        <v>72</v>
      </c>
      <c r="AB255" s="42"/>
      <c r="AC255" s="42" t="s">
        <v>73</v>
      </c>
      <c r="AD255" s="42"/>
      <c r="AE255" s="42" t="s">
        <v>93</v>
      </c>
      <c r="AF255" s="42"/>
    </row>
    <row r="256" spans="1:32" s="26" customFormat="1" ht="93.75" customHeight="1">
      <c r="A256" s="4">
        <v>157</v>
      </c>
      <c r="B256" s="4">
        <v>36</v>
      </c>
      <c r="C256" s="5" t="s">
        <v>606</v>
      </c>
      <c r="D256" s="5" t="s">
        <v>260</v>
      </c>
      <c r="E256" s="28">
        <f>16214933.87+10076876.36</f>
        <v>26291810.229999997</v>
      </c>
      <c r="F256" s="28">
        <v>5044.6</v>
      </c>
      <c r="G256" s="111" t="s">
        <v>362</v>
      </c>
      <c r="H256" s="38"/>
      <c r="I256" s="7"/>
      <c r="J256" s="7" t="s">
        <v>583</v>
      </c>
      <c r="K256" s="7"/>
      <c r="L256" s="58"/>
      <c r="M256" s="38" t="s">
        <v>730</v>
      </c>
      <c r="N256" s="42"/>
      <c r="O256" s="42" t="s">
        <v>93</v>
      </c>
      <c r="P256" s="42"/>
      <c r="Q256" s="42" t="s">
        <v>72</v>
      </c>
      <c r="R256" s="42"/>
      <c r="S256" s="42" t="s">
        <v>73</v>
      </c>
      <c r="T256" s="42"/>
      <c r="U256" s="42" t="s">
        <v>73</v>
      </c>
      <c r="V256" s="42"/>
      <c r="W256" s="42" t="s">
        <v>73</v>
      </c>
      <c r="X256" s="42"/>
      <c r="Y256" s="42" t="s">
        <v>72</v>
      </c>
      <c r="Z256" s="42"/>
      <c r="AA256" s="42" t="s">
        <v>72</v>
      </c>
      <c r="AB256" s="42"/>
      <c r="AC256" s="42" t="s">
        <v>73</v>
      </c>
      <c r="AD256" s="42"/>
      <c r="AE256" s="42" t="s">
        <v>73</v>
      </c>
      <c r="AF256" s="42"/>
    </row>
    <row r="257" spans="1:32" s="26" customFormat="1" ht="90.75" customHeight="1">
      <c r="A257" s="4">
        <v>158</v>
      </c>
      <c r="B257" s="4">
        <v>37</v>
      </c>
      <c r="C257" s="5" t="s">
        <v>607</v>
      </c>
      <c r="D257" s="5" t="s">
        <v>188</v>
      </c>
      <c r="E257" s="28">
        <f>16950256.72+10422271.13</f>
        <v>27372527.85</v>
      </c>
      <c r="F257" s="28">
        <v>4148.4</v>
      </c>
      <c r="G257" s="111" t="s">
        <v>374</v>
      </c>
      <c r="H257" s="38" t="s">
        <v>307</v>
      </c>
      <c r="I257" s="7"/>
      <c r="J257" s="7" t="s">
        <v>376</v>
      </c>
      <c r="K257" s="7"/>
      <c r="L257" s="54"/>
      <c r="M257" s="38" t="s">
        <v>660</v>
      </c>
      <c r="N257" s="42"/>
      <c r="O257" s="42" t="s">
        <v>73</v>
      </c>
      <c r="P257" s="42"/>
      <c r="Q257" s="42" t="s">
        <v>73</v>
      </c>
      <c r="R257" s="42"/>
      <c r="S257" s="42" t="s">
        <v>73</v>
      </c>
      <c r="T257" s="42"/>
      <c r="U257" s="42" t="s">
        <v>73</v>
      </c>
      <c r="V257" s="42"/>
      <c r="W257" s="42" t="s">
        <v>73</v>
      </c>
      <c r="X257" s="42"/>
      <c r="Y257" s="42" t="s">
        <v>72</v>
      </c>
      <c r="Z257" s="42"/>
      <c r="AA257" s="42" t="s">
        <v>72</v>
      </c>
      <c r="AB257" s="42"/>
      <c r="AC257" s="42" t="s">
        <v>73</v>
      </c>
      <c r="AD257" s="42"/>
      <c r="AE257" s="42" t="s">
        <v>73</v>
      </c>
      <c r="AF257" s="42"/>
    </row>
    <row r="258" spans="1:32" s="26" customFormat="1" ht="90.75" customHeight="1">
      <c r="A258" s="4">
        <v>159</v>
      </c>
      <c r="B258" s="4">
        <v>38</v>
      </c>
      <c r="C258" s="5" t="s">
        <v>608</v>
      </c>
      <c r="D258" s="5" t="s">
        <v>189</v>
      </c>
      <c r="E258" s="28">
        <f>18461130.67+5636153.59</f>
        <v>24097284.26</v>
      </c>
      <c r="F258" s="28">
        <v>6927.2</v>
      </c>
      <c r="G258" s="111" t="s">
        <v>374</v>
      </c>
      <c r="H258" s="38"/>
      <c r="I258" s="7"/>
      <c r="J258" s="7"/>
      <c r="K258" s="7" t="s">
        <v>80</v>
      </c>
      <c r="L258" s="56"/>
      <c r="M258" s="38" t="s">
        <v>660</v>
      </c>
      <c r="N258" s="42"/>
      <c r="O258" s="42" t="s">
        <v>73</v>
      </c>
      <c r="P258" s="42"/>
      <c r="Q258" s="42" t="s">
        <v>73</v>
      </c>
      <c r="R258" s="42"/>
      <c r="S258" s="42" t="s">
        <v>73</v>
      </c>
      <c r="T258" s="42"/>
      <c r="U258" s="42" t="s">
        <v>73</v>
      </c>
      <c r="V258" s="42"/>
      <c r="W258" s="42" t="s">
        <v>73</v>
      </c>
      <c r="X258" s="42"/>
      <c r="Y258" s="42" t="s">
        <v>73</v>
      </c>
      <c r="Z258" s="42"/>
      <c r="AA258" s="42" t="s">
        <v>73</v>
      </c>
      <c r="AB258" s="42"/>
      <c r="AC258" s="42" t="s">
        <v>73</v>
      </c>
      <c r="AD258" s="42"/>
      <c r="AE258" s="42" t="s">
        <v>73</v>
      </c>
      <c r="AF258" s="42"/>
    </row>
    <row r="259" spans="1:32" s="26" customFormat="1" ht="84.75" customHeight="1">
      <c r="A259" s="4">
        <v>160</v>
      </c>
      <c r="B259" s="4">
        <v>39</v>
      </c>
      <c r="C259" s="5" t="s">
        <v>609</v>
      </c>
      <c r="D259" s="5" t="s">
        <v>190</v>
      </c>
      <c r="E259" s="28">
        <f>18272346.94+3811446.94</f>
        <v>22083793.880000003</v>
      </c>
      <c r="F259" s="28">
        <v>5945.9</v>
      </c>
      <c r="G259" s="111" t="s">
        <v>370</v>
      </c>
      <c r="H259" s="38" t="s">
        <v>307</v>
      </c>
      <c r="I259" s="7"/>
      <c r="J259" s="7" t="s">
        <v>584</v>
      </c>
      <c r="K259" s="7"/>
      <c r="L259" s="53"/>
      <c r="M259" s="38" t="s">
        <v>661</v>
      </c>
      <c r="N259" s="8" t="s">
        <v>644</v>
      </c>
      <c r="O259" s="42" t="s">
        <v>73</v>
      </c>
      <c r="P259" s="42"/>
      <c r="Q259" s="42" t="s">
        <v>93</v>
      </c>
      <c r="R259" s="42"/>
      <c r="S259" s="42" t="s">
        <v>73</v>
      </c>
      <c r="T259" s="42"/>
      <c r="U259" s="42" t="s">
        <v>73</v>
      </c>
      <c r="V259" s="42"/>
      <c r="W259" s="42" t="s">
        <v>73</v>
      </c>
      <c r="X259" s="42"/>
      <c r="Y259" s="42" t="s">
        <v>73</v>
      </c>
      <c r="Z259" s="42"/>
      <c r="AA259" s="42" t="s">
        <v>73</v>
      </c>
      <c r="AB259" s="42"/>
      <c r="AC259" s="42" t="s">
        <v>72</v>
      </c>
      <c r="AD259" s="42"/>
      <c r="AE259" s="42" t="s">
        <v>93</v>
      </c>
      <c r="AF259" s="42"/>
    </row>
    <row r="260" spans="1:32" ht="83.25" customHeight="1">
      <c r="A260" s="4">
        <v>161</v>
      </c>
      <c r="B260" s="4">
        <v>40</v>
      </c>
      <c r="C260" s="5" t="s">
        <v>610</v>
      </c>
      <c r="D260" s="5" t="s">
        <v>191</v>
      </c>
      <c r="E260" s="28">
        <f>5186991.44+3218912.62</f>
        <v>8405904.06</v>
      </c>
      <c r="F260" s="28">
        <v>1635.3</v>
      </c>
      <c r="G260" s="111" t="s">
        <v>375</v>
      </c>
      <c r="H260" s="38"/>
      <c r="I260" s="7"/>
      <c r="J260" s="7" t="s">
        <v>585</v>
      </c>
      <c r="K260" s="7"/>
      <c r="L260" s="57"/>
      <c r="M260" s="38" t="s">
        <v>728</v>
      </c>
      <c r="N260" s="8"/>
      <c r="O260" s="42" t="s">
        <v>73</v>
      </c>
      <c r="P260" s="42"/>
      <c r="Q260" s="42" t="s">
        <v>73</v>
      </c>
      <c r="R260" s="42"/>
      <c r="S260" s="42" t="s">
        <v>73</v>
      </c>
      <c r="T260" s="42"/>
      <c r="U260" s="42" t="s">
        <v>73</v>
      </c>
      <c r="V260" s="42"/>
      <c r="W260" s="42" t="s">
        <v>73</v>
      </c>
      <c r="X260" s="42"/>
      <c r="Y260" s="42" t="s">
        <v>73</v>
      </c>
      <c r="Z260" s="42"/>
      <c r="AA260" s="42" t="s">
        <v>73</v>
      </c>
      <c r="AB260" s="42"/>
      <c r="AC260" s="42" t="s">
        <v>73</v>
      </c>
      <c r="AD260" s="42"/>
      <c r="AE260" s="42" t="s">
        <v>73</v>
      </c>
      <c r="AF260" s="42"/>
    </row>
    <row r="261" spans="1:32" ht="93" customHeight="1">
      <c r="A261" s="4">
        <v>162</v>
      </c>
      <c r="B261" s="4">
        <v>41</v>
      </c>
      <c r="C261" s="5" t="s">
        <v>611</v>
      </c>
      <c r="D261" s="5" t="s">
        <v>192</v>
      </c>
      <c r="E261" s="28">
        <f>12985402.28+5153531.04</f>
        <v>18138933.32</v>
      </c>
      <c r="F261" s="28">
        <v>3733.3</v>
      </c>
      <c r="G261" s="111" t="s">
        <v>374</v>
      </c>
      <c r="H261" s="38"/>
      <c r="I261" s="7"/>
      <c r="J261" s="7" t="s">
        <v>586</v>
      </c>
      <c r="K261" s="7"/>
      <c r="L261" s="53"/>
      <c r="M261" s="38" t="s">
        <v>660</v>
      </c>
      <c r="N261" s="8"/>
      <c r="O261" s="8" t="s">
        <v>73</v>
      </c>
      <c r="P261" s="8"/>
      <c r="Q261" s="8" t="s">
        <v>73</v>
      </c>
      <c r="R261" s="8"/>
      <c r="S261" s="8" t="s">
        <v>72</v>
      </c>
      <c r="T261" s="8" t="s">
        <v>382</v>
      </c>
      <c r="U261" s="8" t="s">
        <v>73</v>
      </c>
      <c r="V261" s="8"/>
      <c r="W261" s="8" t="s">
        <v>73</v>
      </c>
      <c r="X261" s="8"/>
      <c r="Y261" s="8" t="s">
        <v>73</v>
      </c>
      <c r="Z261" s="8"/>
      <c r="AA261" s="8" t="s">
        <v>72</v>
      </c>
      <c r="AB261" s="8"/>
      <c r="AC261" s="8" t="s">
        <v>73</v>
      </c>
      <c r="AD261" s="8"/>
      <c r="AE261" s="8" t="s">
        <v>93</v>
      </c>
      <c r="AF261" s="8"/>
    </row>
    <row r="262" spans="1:32" ht="69" customHeight="1">
      <c r="A262" s="4">
        <v>163</v>
      </c>
      <c r="B262" s="4">
        <v>42</v>
      </c>
      <c r="C262" s="5" t="s">
        <v>612</v>
      </c>
      <c r="D262" s="5" t="s">
        <v>193</v>
      </c>
      <c r="E262" s="28">
        <f>8723705.29+2592631.5</f>
        <v>11316336.79</v>
      </c>
      <c r="F262" s="28">
        <v>3955</v>
      </c>
      <c r="G262" s="111" t="s">
        <v>639</v>
      </c>
      <c r="H262" s="38"/>
      <c r="I262" s="7"/>
      <c r="J262" s="7" t="s">
        <v>587</v>
      </c>
      <c r="K262" s="7" t="s">
        <v>79</v>
      </c>
      <c r="L262" s="57"/>
      <c r="M262" s="38" t="s">
        <v>662</v>
      </c>
      <c r="N262" s="8"/>
      <c r="O262" s="8" t="s">
        <v>73</v>
      </c>
      <c r="P262" s="8"/>
      <c r="Q262" s="8" t="s">
        <v>73</v>
      </c>
      <c r="R262" s="8"/>
      <c r="S262" s="8" t="s">
        <v>72</v>
      </c>
      <c r="T262" s="8" t="s">
        <v>382</v>
      </c>
      <c r="U262" s="8" t="s">
        <v>73</v>
      </c>
      <c r="V262" s="8"/>
      <c r="W262" s="8" t="s">
        <v>73</v>
      </c>
      <c r="X262" s="8"/>
      <c r="Y262" s="8" t="s">
        <v>73</v>
      </c>
      <c r="Z262" s="8"/>
      <c r="AA262" s="8" t="s">
        <v>73</v>
      </c>
      <c r="AB262" s="8"/>
      <c r="AC262" s="8" t="s">
        <v>73</v>
      </c>
      <c r="AD262" s="8"/>
      <c r="AE262" s="8" t="s">
        <v>73</v>
      </c>
      <c r="AF262" s="8"/>
    </row>
    <row r="263" spans="1:32" ht="84.75" customHeight="1">
      <c r="A263" s="4">
        <v>164</v>
      </c>
      <c r="B263" s="4">
        <v>43</v>
      </c>
      <c r="C263" s="5" t="s">
        <v>613</v>
      </c>
      <c r="D263" s="5" t="s">
        <v>168</v>
      </c>
      <c r="E263" s="28">
        <f>8539321.22+12407200.97</f>
        <v>20946522.19</v>
      </c>
      <c r="F263" s="28">
        <v>2967.4</v>
      </c>
      <c r="G263" s="111" t="s">
        <v>618</v>
      </c>
      <c r="H263" s="38" t="s">
        <v>307</v>
      </c>
      <c r="I263" s="50"/>
      <c r="J263" s="50" t="s">
        <v>588</v>
      </c>
      <c r="K263" s="50"/>
      <c r="L263" s="59"/>
      <c r="M263" s="38" t="s">
        <v>661</v>
      </c>
      <c r="N263" s="8" t="s">
        <v>645</v>
      </c>
      <c r="O263" s="8" t="s">
        <v>72</v>
      </c>
      <c r="P263" s="8"/>
      <c r="Q263" s="8" t="s">
        <v>72</v>
      </c>
      <c r="R263" s="8" t="s">
        <v>382</v>
      </c>
      <c r="S263" s="8" t="s">
        <v>73</v>
      </c>
      <c r="T263" s="8"/>
      <c r="U263" s="8" t="s">
        <v>72</v>
      </c>
      <c r="V263" s="8"/>
      <c r="W263" s="8" t="s">
        <v>73</v>
      </c>
      <c r="X263" s="8"/>
      <c r="Y263" s="8" t="s">
        <v>72</v>
      </c>
      <c r="Z263" s="8"/>
      <c r="AA263" s="8" t="s">
        <v>72</v>
      </c>
      <c r="AB263" s="8"/>
      <c r="AC263" s="8" t="s">
        <v>72</v>
      </c>
      <c r="AD263" s="8"/>
      <c r="AE263" s="8" t="s">
        <v>93</v>
      </c>
      <c r="AF263" s="8"/>
    </row>
    <row r="264" spans="1:32" ht="80.25" customHeight="1">
      <c r="A264" s="4">
        <v>165</v>
      </c>
      <c r="B264" s="4">
        <v>44</v>
      </c>
      <c r="C264" s="5" t="s">
        <v>614</v>
      </c>
      <c r="D264" s="5" t="s">
        <v>169</v>
      </c>
      <c r="E264" s="28">
        <f>9665902.25+6243538.27</f>
        <v>15909440.52</v>
      </c>
      <c r="F264" s="28">
        <v>1055.2</v>
      </c>
      <c r="G264" s="111" t="s">
        <v>375</v>
      </c>
      <c r="H264" s="38" t="s">
        <v>307</v>
      </c>
      <c r="I264" s="7"/>
      <c r="J264" s="7" t="s">
        <v>589</v>
      </c>
      <c r="K264" s="7" t="s">
        <v>90</v>
      </c>
      <c r="L264" s="57"/>
      <c r="M264" s="38" t="s">
        <v>745</v>
      </c>
      <c r="N264" s="8"/>
      <c r="O264" s="8" t="s">
        <v>73</v>
      </c>
      <c r="P264" s="8"/>
      <c r="Q264" s="8" t="s">
        <v>73</v>
      </c>
      <c r="R264" s="8"/>
      <c r="S264" s="8" t="s">
        <v>72</v>
      </c>
      <c r="T264" s="8" t="s">
        <v>382</v>
      </c>
      <c r="U264" s="8" t="s">
        <v>73</v>
      </c>
      <c r="V264" s="8"/>
      <c r="W264" s="8" t="s">
        <v>73</v>
      </c>
      <c r="X264" s="8"/>
      <c r="Y264" s="8" t="s">
        <v>73</v>
      </c>
      <c r="Z264" s="8"/>
      <c r="AA264" s="8" t="s">
        <v>72</v>
      </c>
      <c r="AB264" s="8"/>
      <c r="AC264" s="8" t="s">
        <v>73</v>
      </c>
      <c r="AD264" s="8"/>
      <c r="AE264" s="8" t="s">
        <v>93</v>
      </c>
      <c r="AF264" s="8"/>
    </row>
    <row r="265" spans="1:32" s="26" customFormat="1" ht="12">
      <c r="A265" s="14"/>
      <c r="B265" s="14"/>
      <c r="C265" s="6" t="s">
        <v>13</v>
      </c>
      <c r="D265" s="6"/>
      <c r="E265" s="15">
        <f>E10+E17+E22+E28+E32+E37+E41+E46+E49+E52+E55+E59+E64+E72+E78+E81+E85+E88+E92+E100+E106+E109+E112+E116+E121+E126+E132+E135+E140+E146+E158+E162+E168+E173+E176+E180+E184+E188+E192+E196+E199+E202+E206+E209+E219</f>
        <v>2173491224.74</v>
      </c>
      <c r="F265" s="15">
        <f>F10+F17+F22+F28+F32+F37+F41+F46+F49+F52+F55+F59+F64+F72+F78+F81+F85+F88+F92+F100+F106+F109+F112+F116+F121+F126+F132+F135+F140+F146+F158+F162+F168+F173+F176+F180+F184+F188+F192+F196+F199+F202+F206+F209+F219</f>
        <v>565363.55</v>
      </c>
      <c r="G265" s="14"/>
      <c r="H265" s="14"/>
      <c r="I265" s="17"/>
      <c r="J265" s="17"/>
      <c r="K265" s="17"/>
      <c r="L265" s="16"/>
      <c r="M265" s="1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</row>
    <row r="273" spans="5:6" ht="12">
      <c r="E273" s="115"/>
      <c r="F273" s="114"/>
    </row>
    <row r="274" spans="3:6" ht="12">
      <c r="C274" s="45"/>
      <c r="E274" s="113"/>
      <c r="F274" s="114"/>
    </row>
    <row r="275" spans="5:6" ht="12">
      <c r="E275" s="113"/>
      <c r="F275" s="114"/>
    </row>
    <row r="276" spans="5:6" ht="12">
      <c r="E276" s="113"/>
      <c r="F276" s="114"/>
    </row>
    <row r="277" spans="5:6" ht="12">
      <c r="E277" s="113"/>
      <c r="F277" s="114"/>
    </row>
    <row r="278" spans="5:6" ht="12">
      <c r="E278" s="113"/>
      <c r="F278" s="114"/>
    </row>
    <row r="279" spans="5:6" ht="12">
      <c r="E279" s="113"/>
      <c r="F279" s="114"/>
    </row>
    <row r="280" spans="5:6" ht="12">
      <c r="E280" s="113"/>
      <c r="F280" s="114"/>
    </row>
    <row r="281" spans="5:6" ht="12">
      <c r="E281" s="113"/>
      <c r="F281" s="114"/>
    </row>
    <row r="282" spans="5:6" ht="12">
      <c r="E282" s="113"/>
      <c r="F282" s="114"/>
    </row>
    <row r="283" spans="5:6" ht="12">
      <c r="E283" s="113"/>
      <c r="F283" s="114"/>
    </row>
    <row r="284" spans="5:6" ht="12">
      <c r="E284" s="113"/>
      <c r="F284" s="114"/>
    </row>
    <row r="285" spans="5:6" ht="12">
      <c r="E285" s="113"/>
      <c r="F285" s="114"/>
    </row>
    <row r="286" spans="5:6" ht="12">
      <c r="E286" s="113"/>
      <c r="F286" s="114"/>
    </row>
    <row r="287" spans="5:6" ht="12">
      <c r="E287" s="115"/>
      <c r="F287" s="114"/>
    </row>
    <row r="288" spans="5:6" ht="12">
      <c r="E288" s="115"/>
      <c r="F288" s="114"/>
    </row>
    <row r="289" spans="5:6" ht="12">
      <c r="E289" s="115"/>
      <c r="F289" s="114"/>
    </row>
    <row r="290" spans="5:6" ht="12">
      <c r="E290" s="115"/>
      <c r="F290" s="114"/>
    </row>
    <row r="291" spans="5:6" ht="12">
      <c r="E291" s="115"/>
      <c r="F291" s="114"/>
    </row>
    <row r="292" spans="5:6" ht="12">
      <c r="E292" s="115"/>
      <c r="F292" s="114"/>
    </row>
    <row r="293" spans="5:6" ht="12">
      <c r="E293" s="115"/>
      <c r="F293" s="114"/>
    </row>
    <row r="294" spans="5:6" ht="12">
      <c r="E294" s="115"/>
      <c r="F294" s="114"/>
    </row>
    <row r="295" spans="5:6" ht="12">
      <c r="E295" s="115"/>
      <c r="F295" s="114"/>
    </row>
    <row r="296" spans="5:6" ht="12">
      <c r="E296" s="115"/>
      <c r="F296" s="114"/>
    </row>
    <row r="297" spans="5:6" ht="12">
      <c r="E297" s="115"/>
      <c r="F297" s="115"/>
    </row>
    <row r="298" spans="5:6" ht="12">
      <c r="E298" s="115"/>
      <c r="F298" s="115"/>
    </row>
  </sheetData>
  <sheetProtection/>
  <mergeCells count="25">
    <mergeCell ref="AC7:AD7"/>
    <mergeCell ref="AE7:AF7"/>
    <mergeCell ref="O6:AF6"/>
    <mergeCell ref="U7:V7"/>
    <mergeCell ref="O7:P7"/>
    <mergeCell ref="Q7:R7"/>
    <mergeCell ref="AA7:AB7"/>
    <mergeCell ref="S7:T7"/>
    <mergeCell ref="W7:X7"/>
    <mergeCell ref="Y7:Z7"/>
    <mergeCell ref="F1:G3"/>
    <mergeCell ref="A4:G4"/>
    <mergeCell ref="D1:E3"/>
    <mergeCell ref="G6:G8"/>
    <mergeCell ref="D6:D8"/>
    <mergeCell ref="A6:A8"/>
    <mergeCell ref="B6:B8"/>
    <mergeCell ref="E6:E8"/>
    <mergeCell ref="M6:M8"/>
    <mergeCell ref="H6:H8"/>
    <mergeCell ref="I6:K7"/>
    <mergeCell ref="C6:C8"/>
    <mergeCell ref="F6:F8"/>
    <mergeCell ref="N6:N8"/>
    <mergeCell ref="L6:L8"/>
  </mergeCells>
  <printOptions/>
  <pageMargins left="0" right="0" top="0.1968503937007874" bottom="0.1968503937007874" header="0.31496062992125984" footer="0.15748031496062992"/>
  <pageSetup fitToHeight="29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57421875" style="0" customWidth="1"/>
    <col min="2" max="2" width="23.140625" style="0" customWidth="1"/>
    <col min="3" max="3" width="18.8515625" style="0" customWidth="1"/>
    <col min="4" max="4" width="15.8515625" style="0" customWidth="1"/>
    <col min="5" max="5" width="16.421875" style="0" customWidth="1"/>
    <col min="6" max="6" width="19.421875" style="0" customWidth="1"/>
    <col min="7" max="7" width="15.421875" style="0" customWidth="1"/>
    <col min="8" max="8" width="14.00390625" style="0" customWidth="1"/>
  </cols>
  <sheetData>
    <row r="1" spans="3:7" ht="33" customHeight="1">
      <c r="C1" s="143" t="s">
        <v>95</v>
      </c>
      <c r="D1" s="143"/>
      <c r="E1" s="143"/>
      <c r="F1" s="143"/>
      <c r="G1" s="143"/>
    </row>
    <row r="3" spans="1:10" s="63" customFormat="1" ht="39.75" customHeight="1">
      <c r="A3" s="62"/>
      <c r="B3" s="62" t="s">
        <v>96</v>
      </c>
      <c r="C3" s="62" t="s">
        <v>97</v>
      </c>
      <c r="D3" s="62" t="s">
        <v>98</v>
      </c>
      <c r="E3" s="62" t="s">
        <v>99</v>
      </c>
      <c r="F3" s="62" t="s">
        <v>641</v>
      </c>
      <c r="G3" s="62" t="s">
        <v>100</v>
      </c>
      <c r="H3" s="62" t="s">
        <v>101</v>
      </c>
      <c r="I3" s="62"/>
      <c r="J3" s="62"/>
    </row>
    <row r="4" spans="1:11" s="70" customFormat="1" ht="28.5" customHeight="1">
      <c r="A4" s="64" t="s">
        <v>102</v>
      </c>
      <c r="B4" s="144"/>
      <c r="C4" s="145"/>
      <c r="D4" s="146"/>
      <c r="E4" s="65">
        <f aca="true" t="shared" si="0" ref="E4:J4">SUM(E5:E11)</f>
        <v>221964</v>
      </c>
      <c r="F4" s="66">
        <f>SUM(F5:F11)</f>
        <v>158761.84607</v>
      </c>
      <c r="G4" s="66">
        <f t="shared" si="0"/>
        <v>7258.2191</v>
      </c>
      <c r="H4" s="67">
        <f t="shared" si="0"/>
        <v>63202.15393000001</v>
      </c>
      <c r="I4" s="67">
        <f t="shared" si="0"/>
        <v>0</v>
      </c>
      <c r="J4" s="68">
        <f t="shared" si="0"/>
        <v>0</v>
      </c>
      <c r="K4" s="69"/>
    </row>
    <row r="5" spans="1:11" s="70" customFormat="1" ht="27" customHeight="1">
      <c r="A5" s="147" t="s">
        <v>103</v>
      </c>
      <c r="B5" s="149" t="s">
        <v>104</v>
      </c>
      <c r="C5" s="151" t="s">
        <v>105</v>
      </c>
      <c r="D5" s="74" t="s">
        <v>106</v>
      </c>
      <c r="E5" s="75">
        <v>11675</v>
      </c>
      <c r="F5" s="87">
        <v>9083.992</v>
      </c>
      <c r="G5" s="96">
        <v>1500</v>
      </c>
      <c r="H5" s="76">
        <f aca="true" t="shared" si="1" ref="H5:H11">E5-F5</f>
        <v>2591.008</v>
      </c>
      <c r="I5" s="77"/>
      <c r="J5" s="78"/>
      <c r="K5" s="69"/>
    </row>
    <row r="6" spans="1:11" s="70" customFormat="1" ht="34.5" customHeight="1">
      <c r="A6" s="148"/>
      <c r="B6" s="150"/>
      <c r="C6" s="152"/>
      <c r="D6" s="74" t="s">
        <v>656</v>
      </c>
      <c r="E6" s="75">
        <v>1675</v>
      </c>
      <c r="F6" s="87">
        <v>0</v>
      </c>
      <c r="G6" s="96">
        <v>0</v>
      </c>
      <c r="H6" s="76">
        <f t="shared" si="1"/>
        <v>1675</v>
      </c>
      <c r="I6" s="77"/>
      <c r="J6" s="78"/>
      <c r="K6" s="69"/>
    </row>
    <row r="7" spans="1:11" s="70" customFormat="1" ht="42.75" customHeight="1">
      <c r="A7" s="71" t="s">
        <v>107</v>
      </c>
      <c r="B7" s="72" t="s">
        <v>108</v>
      </c>
      <c r="C7" s="73" t="s">
        <v>109</v>
      </c>
      <c r="D7" s="74" t="s">
        <v>110</v>
      </c>
      <c r="E7" s="75">
        <v>47091.8</v>
      </c>
      <c r="F7" s="79">
        <v>38407.23994</v>
      </c>
      <c r="G7" s="80">
        <f>'[1]ПрогресДизайнСтрой(Каз.корр. 1)'!$F$4/1000</f>
        <v>1000</v>
      </c>
      <c r="H7" s="76">
        <f t="shared" si="1"/>
        <v>8684.560060000003</v>
      </c>
      <c r="I7" s="76"/>
      <c r="J7" s="78"/>
      <c r="K7" s="69"/>
    </row>
    <row r="8" spans="1:11" s="70" customFormat="1" ht="42.75" customHeight="1">
      <c r="A8" s="71" t="s">
        <v>111</v>
      </c>
      <c r="B8" s="72" t="s">
        <v>112</v>
      </c>
      <c r="C8" s="73" t="s">
        <v>113</v>
      </c>
      <c r="D8" s="95" t="s">
        <v>114</v>
      </c>
      <c r="E8" s="75">
        <v>37799</v>
      </c>
      <c r="F8" s="79">
        <v>15404.48882</v>
      </c>
      <c r="G8" s="80">
        <v>518.96</v>
      </c>
      <c r="H8" s="76">
        <f t="shared" si="1"/>
        <v>22394.51118</v>
      </c>
      <c r="I8" s="76"/>
      <c r="J8" s="78"/>
      <c r="K8" s="69"/>
    </row>
    <row r="9" spans="1:11" s="70" customFormat="1" ht="42.75" customHeight="1">
      <c r="A9" s="71" t="s">
        <v>115</v>
      </c>
      <c r="B9" s="72" t="s">
        <v>112</v>
      </c>
      <c r="C9" s="73" t="s">
        <v>116</v>
      </c>
      <c r="D9" s="95" t="s">
        <v>117</v>
      </c>
      <c r="E9" s="75">
        <v>43086</v>
      </c>
      <c r="F9" s="79">
        <v>24559.50437</v>
      </c>
      <c r="G9" s="80">
        <v>675.7591</v>
      </c>
      <c r="H9" s="76">
        <f t="shared" si="1"/>
        <v>18526.49563</v>
      </c>
      <c r="I9" s="76"/>
      <c r="J9" s="78"/>
      <c r="K9" s="69"/>
    </row>
    <row r="10" spans="1:11" s="70" customFormat="1" ht="42.75" customHeight="1">
      <c r="A10" s="71" t="s">
        <v>118</v>
      </c>
      <c r="B10" s="72" t="s">
        <v>119</v>
      </c>
      <c r="C10" s="73" t="s">
        <v>120</v>
      </c>
      <c r="D10" s="74" t="s">
        <v>110</v>
      </c>
      <c r="E10" s="75">
        <v>41473.2</v>
      </c>
      <c r="F10" s="79">
        <v>32144.28146</v>
      </c>
      <c r="G10" s="80">
        <v>300</v>
      </c>
      <c r="H10" s="76">
        <f t="shared" si="1"/>
        <v>9328.918539999999</v>
      </c>
      <c r="I10" s="76"/>
      <c r="J10" s="78"/>
      <c r="K10" s="69"/>
    </row>
    <row r="11" spans="1:11" s="70" customFormat="1" ht="42.75" customHeight="1" thickBot="1">
      <c r="A11" s="71" t="s">
        <v>121</v>
      </c>
      <c r="B11" s="81" t="s">
        <v>122</v>
      </c>
      <c r="C11" s="82" t="s">
        <v>123</v>
      </c>
      <c r="D11" s="83" t="s">
        <v>124</v>
      </c>
      <c r="E11" s="84">
        <v>39164</v>
      </c>
      <c r="F11" s="79">
        <v>39162.33948</v>
      </c>
      <c r="G11" s="80">
        <f>'[1]Сайяр(Каз.корр.7)'!$F$4/1000</f>
        <v>3263.5</v>
      </c>
      <c r="H11" s="85">
        <f t="shared" si="1"/>
        <v>1.6605199999976321</v>
      </c>
      <c r="I11" s="85"/>
      <c r="J11" s="86"/>
      <c r="K11" s="69"/>
    </row>
  </sheetData>
  <sheetProtection/>
  <mergeCells count="5">
    <mergeCell ref="C1:G1"/>
    <mergeCell ref="B4:D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22.57421875" style="0" customWidth="1"/>
    <col min="3" max="3" width="25.140625" style="0" customWidth="1"/>
    <col min="4" max="4" width="16.57421875" style="0" customWidth="1"/>
    <col min="5" max="5" width="14.57421875" style="0" customWidth="1"/>
    <col min="6" max="6" width="16.8515625" style="0" customWidth="1"/>
  </cols>
  <sheetData>
    <row r="1" spans="1:7" ht="20.25" customHeight="1">
      <c r="A1" s="153" t="s">
        <v>657</v>
      </c>
      <c r="B1" s="153"/>
      <c r="C1" s="153"/>
      <c r="D1" s="153"/>
      <c r="E1" s="153"/>
      <c r="F1" s="153"/>
      <c r="G1" s="153"/>
    </row>
    <row r="3" spans="1:7" s="88" customFormat="1" ht="11.25" customHeight="1">
      <c r="A3" s="154" t="s">
        <v>11</v>
      </c>
      <c r="B3" s="154" t="s">
        <v>617</v>
      </c>
      <c r="C3" s="154" t="s">
        <v>386</v>
      </c>
      <c r="D3" s="157" t="s">
        <v>132</v>
      </c>
      <c r="E3" s="157" t="s">
        <v>133</v>
      </c>
      <c r="F3" s="160" t="s">
        <v>640</v>
      </c>
      <c r="G3" s="163" t="s">
        <v>134</v>
      </c>
    </row>
    <row r="4" spans="1:7" s="88" customFormat="1" ht="11.25" customHeight="1">
      <c r="A4" s="155"/>
      <c r="B4" s="155"/>
      <c r="C4" s="155"/>
      <c r="D4" s="158"/>
      <c r="E4" s="158"/>
      <c r="F4" s="161"/>
      <c r="G4" s="164"/>
    </row>
    <row r="5" spans="1:7" s="88" customFormat="1" ht="42" customHeight="1">
      <c r="A5" s="156"/>
      <c r="B5" s="156"/>
      <c r="C5" s="156"/>
      <c r="D5" s="159"/>
      <c r="E5" s="159"/>
      <c r="F5" s="162"/>
      <c r="G5" s="165"/>
    </row>
    <row r="6" spans="1:7" s="93" customFormat="1" ht="39" customHeight="1">
      <c r="A6" s="89"/>
      <c r="B6" s="90" t="s">
        <v>13</v>
      </c>
      <c r="C6" s="91">
        <v>2179403299.44</v>
      </c>
      <c r="D6" s="92">
        <v>2451935504.74</v>
      </c>
      <c r="E6" s="92">
        <v>1844933873.5</v>
      </c>
      <c r="F6" s="91">
        <v>1453005156.52</v>
      </c>
      <c r="G6" s="97">
        <f>F6/C6*100</f>
        <v>66.66986128236803</v>
      </c>
    </row>
    <row r="7" spans="1:7" s="93" customFormat="1" ht="35.25" customHeight="1">
      <c r="A7" s="89"/>
      <c r="B7" s="90" t="s">
        <v>390</v>
      </c>
      <c r="C7" s="91">
        <v>671336295.1800002</v>
      </c>
      <c r="D7" s="92">
        <v>943868500.48</v>
      </c>
      <c r="E7" s="92">
        <v>684134863</v>
      </c>
      <c r="F7" s="94">
        <v>502698604</v>
      </c>
      <c r="G7" s="97">
        <f>F7/C7*100</f>
        <v>74.8802958530963</v>
      </c>
    </row>
    <row r="8" spans="1:7" s="93" customFormat="1" ht="35.25" customHeight="1">
      <c r="A8" s="89"/>
      <c r="B8" s="90" t="s">
        <v>135</v>
      </c>
      <c r="C8" s="91">
        <v>1254022624.26</v>
      </c>
      <c r="D8" s="94">
        <f>D6-D7-D9</f>
        <v>1254022624.2599998</v>
      </c>
      <c r="E8" s="94">
        <f>E6-E7-E9</f>
        <v>938835010.5</v>
      </c>
      <c r="F8" s="94">
        <f>F6-F7-F9</f>
        <v>791544706.36</v>
      </c>
      <c r="G8" s="97">
        <f>F8/C8*100</f>
        <v>63.12044863042973</v>
      </c>
    </row>
    <row r="9" spans="1:7" s="93" customFormat="1" ht="35.25" customHeight="1">
      <c r="A9" s="89"/>
      <c r="B9" s="90" t="s">
        <v>136</v>
      </c>
      <c r="C9" s="91">
        <v>254044000</v>
      </c>
      <c r="D9" s="92">
        <v>254044380</v>
      </c>
      <c r="E9" s="92">
        <v>221964000</v>
      </c>
      <c r="F9" s="94">
        <v>158761846.16</v>
      </c>
      <c r="G9" s="97">
        <f>F9/C9*100</f>
        <v>62.49383813827526</v>
      </c>
    </row>
  </sheetData>
  <sheetProtection/>
  <mergeCells count="8">
    <mergeCell ref="A1:G1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МСАЖКХ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Алмаз Вафин</dc:creator>
  <cp:keywords/>
  <dc:description/>
  <cp:lastModifiedBy>Ильнар Гайфутдинов</cp:lastModifiedBy>
  <cp:lastPrinted>2012-09-05T13:09:36Z</cp:lastPrinted>
  <dcterms:created xsi:type="dcterms:W3CDTF">2011-11-14T11:40:03Z</dcterms:created>
  <dcterms:modified xsi:type="dcterms:W3CDTF">2012-09-06T07:05:07Z</dcterms:modified>
  <cp:category/>
  <cp:version/>
  <cp:contentType/>
  <cp:contentStatus/>
</cp:coreProperties>
</file>